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03.fitxers.ctti.intranet.gencat.cat\0301_eifbcn001w_dgpres$\COORD\Pressup2026\Series i excels web\versió llei 2026\"/>
    </mc:Choice>
  </mc:AlternateContent>
  <xr:revisionPtr revIDLastSave="0" documentId="13_ncr:1_{F9B1EFAE-B102-418B-B51C-6324ECDEAE8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espeses 2006-2011" sheetId="1" r:id="rId1"/>
    <sheet name="Despeses 2011-2026" sheetId="2" r:id="rId2"/>
  </sheets>
  <definedNames>
    <definedName name="_xlnm.Print_Area" localSheetId="1">'Despeses 2011-2026'!$A$1:$L$164</definedName>
    <definedName name="_xlnm.Print_Titles" localSheetId="0">'Despeses 2006-2011'!$1:$6</definedName>
    <definedName name="_xlnm.Print_Titles" localSheetId="1">'Despeses 2011-2026'!$1:$6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2" l="1"/>
  <c r="L13" i="2" l="1"/>
  <c r="L156" i="2" l="1"/>
  <c r="K156" i="2"/>
  <c r="K157" i="2" s="1"/>
  <c r="K158" i="2" s="1"/>
  <c r="L143" i="2"/>
  <c r="K143" i="2"/>
  <c r="K144" i="2" s="1"/>
  <c r="L135" i="2"/>
  <c r="K135" i="2"/>
  <c r="K136" i="2" s="1"/>
  <c r="K146" i="2"/>
  <c r="K141" i="2"/>
  <c r="L141" i="2"/>
  <c r="K138" i="2"/>
  <c r="L138" i="2"/>
  <c r="K134" i="2"/>
  <c r="L134" i="2"/>
  <c r="K131" i="2"/>
  <c r="L131" i="2"/>
  <c r="K128" i="2"/>
  <c r="L128" i="2"/>
  <c r="L115" i="2"/>
  <c r="L114" i="2"/>
  <c r="K114" i="2"/>
  <c r="L112" i="2"/>
  <c r="K112" i="2"/>
  <c r="K113" i="2"/>
  <c r="K110" i="2"/>
  <c r="K111" i="2" s="1"/>
  <c r="L104" i="2"/>
  <c r="K104" i="2"/>
  <c r="K108" i="2" s="1"/>
  <c r="L101" i="2"/>
  <c r="K101" i="2"/>
  <c r="K103" i="2" s="1"/>
  <c r="K96" i="2"/>
  <c r="K99" i="2" s="1"/>
  <c r="K93" i="2"/>
  <c r="K91" i="2"/>
  <c r="L91" i="2"/>
  <c r="L89" i="2"/>
  <c r="K89" i="2"/>
  <c r="L86" i="2"/>
  <c r="K86" i="2"/>
  <c r="K87" i="2" s="1"/>
  <c r="L96" i="2"/>
  <c r="K121" i="2"/>
  <c r="L121" i="2"/>
  <c r="L111" i="2"/>
  <c r="L108" i="2"/>
  <c r="L99" i="2"/>
  <c r="K77" i="2"/>
  <c r="K78" i="2" s="1"/>
  <c r="L70" i="2"/>
  <c r="K70" i="2"/>
  <c r="K72" i="2" s="1"/>
  <c r="L63" i="2"/>
  <c r="K62" i="2"/>
  <c r="K59" i="2"/>
  <c r="L59" i="2"/>
  <c r="L17" i="2"/>
  <c r="K17" i="2"/>
  <c r="K18" i="2" s="1"/>
  <c r="K21" i="2"/>
  <c r="L21" i="2"/>
  <c r="K154" i="2"/>
  <c r="K155" i="2" s="1"/>
  <c r="L154" i="2"/>
  <c r="K151" i="2"/>
  <c r="K152" i="2" s="1"/>
  <c r="L151" i="2"/>
  <c r="L146" i="2"/>
  <c r="K84" i="2"/>
  <c r="L84" i="2"/>
  <c r="K82" i="2"/>
  <c r="L82" i="2"/>
  <c r="K80" i="2"/>
  <c r="L80" i="2"/>
  <c r="L78" i="2"/>
  <c r="K69" i="2"/>
  <c r="L69" i="2"/>
  <c r="K56" i="2"/>
  <c r="L56" i="2"/>
  <c r="K52" i="2"/>
  <c r="L52" i="2"/>
  <c r="K46" i="2"/>
  <c r="L46" i="2"/>
  <c r="K37" i="2"/>
  <c r="L37" i="2"/>
  <c r="K34" i="2"/>
  <c r="L34" i="2"/>
  <c r="K28" i="2"/>
  <c r="L28" i="2"/>
  <c r="L12" i="2"/>
  <c r="K12" i="2"/>
  <c r="K63" i="2" l="1"/>
  <c r="L87" i="2"/>
  <c r="L152" i="2"/>
  <c r="L155" i="2"/>
  <c r="L136" i="2"/>
  <c r="L103" i="2"/>
  <c r="L72" i="2"/>
  <c r="L85" i="2" s="1"/>
  <c r="L144" i="2"/>
  <c r="L147" i="2" s="1"/>
  <c r="L157" i="2"/>
  <c r="L18" i="2"/>
  <c r="L22" i="2" s="1"/>
  <c r="K116" i="2"/>
  <c r="L95" i="2"/>
  <c r="K95" i="2"/>
  <c r="L116" i="2"/>
  <c r="K147" i="2"/>
  <c r="K85" i="2"/>
  <c r="L57" i="2"/>
  <c r="K57" i="2"/>
  <c r="K38" i="2"/>
  <c r="L38" i="2"/>
  <c r="K22" i="2"/>
  <c r="L158" i="2" l="1"/>
  <c r="K122" i="2"/>
  <c r="L122" i="2"/>
  <c r="K159" i="2"/>
  <c r="J12" i="2"/>
  <c r="J18" i="2"/>
  <c r="J21" i="2"/>
  <c r="J28" i="2"/>
  <c r="J34" i="2"/>
  <c r="J37" i="2"/>
  <c r="J46" i="2"/>
  <c r="J52" i="2"/>
  <c r="J56" i="2"/>
  <c r="J63" i="2"/>
  <c r="J69" i="2"/>
  <c r="J72" i="2"/>
  <c r="J78" i="2"/>
  <c r="J80" i="2"/>
  <c r="J82" i="2"/>
  <c r="J84" i="2"/>
  <c r="J87" i="2"/>
  <c r="J95" i="2"/>
  <c r="J99" i="2"/>
  <c r="J103" i="2"/>
  <c r="J108" i="2"/>
  <c r="J111" i="2"/>
  <c r="J116" i="2"/>
  <c r="J121" i="2"/>
  <c r="J128" i="2"/>
  <c r="J131" i="2"/>
  <c r="J134" i="2"/>
  <c r="J136" i="2"/>
  <c r="J138" i="2"/>
  <c r="J141" i="2"/>
  <c r="J144" i="2"/>
  <c r="J146" i="2"/>
  <c r="J151" i="2"/>
  <c r="J152" i="2" s="1"/>
  <c r="J154" i="2"/>
  <c r="J155" i="2" s="1"/>
  <c r="J157" i="2"/>
  <c r="J158" i="2" s="1"/>
  <c r="I12" i="2"/>
  <c r="I157" i="2"/>
  <c r="I158" i="2" s="1"/>
  <c r="I154" i="2"/>
  <c r="I155" i="2" s="1"/>
  <c r="I151" i="2"/>
  <c r="I152" i="2" s="1"/>
  <c r="I146" i="2"/>
  <c r="I144" i="2"/>
  <c r="I141" i="2"/>
  <c r="I138" i="2"/>
  <c r="I136" i="2"/>
  <c r="I134" i="2"/>
  <c r="I131" i="2"/>
  <c r="I128" i="2"/>
  <c r="I63" i="2"/>
  <c r="I69" i="2"/>
  <c r="I87" i="2"/>
  <c r="I121" i="2"/>
  <c r="I116" i="2"/>
  <c r="I111" i="2"/>
  <c r="I108" i="2"/>
  <c r="I103" i="2"/>
  <c r="I99" i="2"/>
  <c r="I95" i="2"/>
  <c r="I84" i="2"/>
  <c r="I82" i="2"/>
  <c r="I80" i="2"/>
  <c r="I78" i="2"/>
  <c r="I72" i="2"/>
  <c r="I56" i="2"/>
  <c r="I52" i="2"/>
  <c r="I46" i="2"/>
  <c r="I37" i="2"/>
  <c r="I34" i="2"/>
  <c r="I28" i="2"/>
  <c r="I21" i="2"/>
  <c r="I18" i="2"/>
  <c r="L159" i="2" l="1"/>
  <c r="I147" i="2"/>
  <c r="J147" i="2"/>
  <c r="J122" i="2"/>
  <c r="I122" i="2"/>
  <c r="J85" i="2"/>
  <c r="J57" i="2"/>
  <c r="J38" i="2"/>
  <c r="J22" i="2"/>
  <c r="I85" i="2"/>
  <c r="I57" i="2"/>
  <c r="I38" i="2"/>
  <c r="I22" i="2"/>
  <c r="J159" i="2" l="1"/>
  <c r="I159" i="2"/>
</calcChain>
</file>

<file path=xl/sharedStrings.xml><?xml version="1.0" encoding="utf-8"?>
<sst xmlns="http://schemas.openxmlformats.org/spreadsheetml/2006/main" count="392" uniqueCount="257">
  <si>
    <t>Programes, polítiques i àrees de despesa</t>
  </si>
  <si>
    <t>Òrgans superiors de la Generalitat i control extern</t>
  </si>
  <si>
    <t>Alta direcció de la generalitat i el seu govern</t>
  </si>
  <si>
    <t>Direcció i administració generals</t>
  </si>
  <si>
    <t xml:space="preserve">Formació del personal d'administració i serveis </t>
  </si>
  <si>
    <t>Prevenció de riscos laborals del personal de l'administració de la Generalitat</t>
  </si>
  <si>
    <t>Control i regulació del joc</t>
  </si>
  <si>
    <t>Administració tributària</t>
  </si>
  <si>
    <t>-</t>
  </si>
  <si>
    <t>Altres serveis generals</t>
  </si>
  <si>
    <t>Administració i serveis generals</t>
  </si>
  <si>
    <t>Participació ciutadana i qualitat democràtica</t>
  </si>
  <si>
    <t>Organització, gestió i seguiment de processos electorals</t>
  </si>
  <si>
    <t>Participació ciutadana i processos electorals</t>
  </si>
  <si>
    <t>FUNCIONAMENT INSTITUCIONS I ADMINISTRACIÓ GENERAL</t>
  </si>
  <si>
    <t>Administració de Justícia i Ministeri Fiscal</t>
  </si>
  <si>
    <t>Justícia juvenil</t>
  </si>
  <si>
    <t>Serveis penitenciaris</t>
  </si>
  <si>
    <t xml:space="preserve">Dret civil i entitats jurídiques </t>
  </si>
  <si>
    <t>Formació del personal de l'àmbit de Justícia</t>
  </si>
  <si>
    <t>Justícia</t>
  </si>
  <si>
    <t>Seguretat ciutadana</t>
  </si>
  <si>
    <t>Trànsit i seguretat viària</t>
  </si>
  <si>
    <t>Prevenció, extinció d'incendis i salvaments</t>
  </si>
  <si>
    <t xml:space="preserve">Formació del personal de seguretat </t>
  </si>
  <si>
    <t>Protecció civil</t>
  </si>
  <si>
    <t>Seguretat i protecció civil</t>
  </si>
  <si>
    <t>Relacions exteriors</t>
  </si>
  <si>
    <t>Cooperació al desenvolupament</t>
  </si>
  <si>
    <t>Relacions exteriors i cooperació al desenvolupament</t>
  </si>
  <si>
    <t>SERVEIS PÚBLICS GENERALS</t>
  </si>
  <si>
    <t>Pensions i prestacions assistencials</t>
  </si>
  <si>
    <t>Serveis socials bàsics</t>
  </si>
  <si>
    <t>Atenció a les famílies i drets de ciutadania</t>
  </si>
  <si>
    <t>Atenció a la immigració</t>
  </si>
  <si>
    <t>Atenció a la gent gran amb dependència</t>
  </si>
  <si>
    <t>Atenció a les persones amb discapacitats</t>
  </si>
  <si>
    <t>Altres serveis de protecció social</t>
  </si>
  <si>
    <t>Atenció a la infància i l'adolescència</t>
  </si>
  <si>
    <t>Personal d'atenció social</t>
  </si>
  <si>
    <t>Protecció social</t>
  </si>
  <si>
    <t>Serveis a la joventut</t>
  </si>
  <si>
    <t>Desenvolupament de polítiques de dones</t>
  </si>
  <si>
    <t>Serveis a la comunitat</t>
  </si>
  <si>
    <t>Relacions amb les confessions religioses</t>
  </si>
  <si>
    <t>Promoció social</t>
  </si>
  <si>
    <t>Assessorament i intermediació ocupacional</t>
  </si>
  <si>
    <t>Promoció de l'ocupació</t>
  </si>
  <si>
    <t>Polítiques d'igualtat en l'àmbit de l'ocupació</t>
  </si>
  <si>
    <t>Qualificació professional</t>
  </si>
  <si>
    <t>Formació professional agrària i pesquera</t>
  </si>
  <si>
    <t>Relacions laborals, condicions de treball i riscos laborals</t>
  </si>
  <si>
    <t>Foment de l'ocupació</t>
  </si>
  <si>
    <t>PROTECCIÓ I PROMOCIÓ SOCIAL</t>
  </si>
  <si>
    <t>Atenció primària de salut</t>
  </si>
  <si>
    <t>Atenció especialitzada de salut</t>
  </si>
  <si>
    <t>Serveis integrals de salut</t>
  </si>
  <si>
    <t xml:space="preserve">Salut pública </t>
  </si>
  <si>
    <t>Transferències internes per serveis de salut</t>
  </si>
  <si>
    <t>Altres serveis de salut</t>
  </si>
  <si>
    <t>Salut</t>
  </si>
  <si>
    <t>Educació general</t>
  </si>
  <si>
    <t>Educació universitària</t>
  </si>
  <si>
    <t>Innovació educativa</t>
  </si>
  <si>
    <t>Serveis complementaris a l'educació</t>
  </si>
  <si>
    <t>Beques i ajuts a l'estudi</t>
  </si>
  <si>
    <t>Formació del personal docent</t>
  </si>
  <si>
    <t>Educació</t>
  </si>
  <si>
    <t>Habitatge</t>
  </si>
  <si>
    <t>Barris i nuclis antics</t>
  </si>
  <si>
    <t>Habitatge i altres actuacions urbanes</t>
  </si>
  <si>
    <t>Equipaments culturals</t>
  </si>
  <si>
    <t>Suport a la creació, producció, promoció i difusió cultural</t>
  </si>
  <si>
    <t>Protecció i conservació del patrimoni cultural</t>
  </si>
  <si>
    <t>Esports i educació física</t>
  </si>
  <si>
    <t>Cultura i esports</t>
  </si>
  <si>
    <t>Promoció de la llengua catalana</t>
  </si>
  <si>
    <t>Llengua catalana</t>
  </si>
  <si>
    <t>Ordenació, control i informació sobre el consum</t>
  </si>
  <si>
    <t>Consum</t>
  </si>
  <si>
    <t>PRODUCCIÓ DE BÉNS PÚBLICS DE CARÀCTER SOCIAL</t>
  </si>
  <si>
    <t>Disponibilitat i abastament d'aigua</t>
  </si>
  <si>
    <t>Sanejament d'aigua</t>
  </si>
  <si>
    <t>Cicle de l'aigua</t>
  </si>
  <si>
    <t>Carreteres</t>
  </si>
  <si>
    <t>Infraestructures ferroviàries</t>
  </si>
  <si>
    <t>Suport al transport públic de viatgers</t>
  </si>
  <si>
    <t>Ports i transport marítim</t>
  </si>
  <si>
    <t>Aeroports i transport aeri</t>
  </si>
  <si>
    <t>Logística i altres actuacions de suport al transport de mercaderies</t>
  </si>
  <si>
    <t>Infraestructures del transport de viatgers per carretera</t>
  </si>
  <si>
    <t>Transport</t>
  </si>
  <si>
    <t>Telecomunicacions</t>
  </si>
  <si>
    <t>Societat de la informació i el coneixement</t>
  </si>
  <si>
    <t>Mitjans de comunicació social</t>
  </si>
  <si>
    <t>Societat de la informació i el coneixement i telecom.</t>
  </si>
  <si>
    <t>Urbanisme</t>
  </si>
  <si>
    <t>Ordenació del territori  urbanisme</t>
  </si>
  <si>
    <t>Ordenació i promoció de sòl i edificis industrials i serveis</t>
  </si>
  <si>
    <t>Actuacions a la costa</t>
  </si>
  <si>
    <t>Urbanisme i ordenació del territori</t>
  </si>
  <si>
    <t>Protecció i conservació del medi natural</t>
  </si>
  <si>
    <t>Infraestructura i gestió de tractament de residus</t>
  </si>
  <si>
    <t>Polítiques i sensibilització ambientals</t>
  </si>
  <si>
    <t>Prevenció i control ambiental</t>
  </si>
  <si>
    <t>Actuacions ambientals</t>
  </si>
  <si>
    <t>Infraestructures per al desenvolupament rural</t>
  </si>
  <si>
    <t>Transformació i millora en matèria de regadius</t>
  </si>
  <si>
    <t>Infraestructures agràries i rurals</t>
  </si>
  <si>
    <t>Recerca i Desenvolupament</t>
  </si>
  <si>
    <t>Recerca i Desenvolupament en ciència i tecnologia agroalimentària</t>
  </si>
  <si>
    <t>Recerca i Desenvolupament Biomèdics i en ciències de la salut</t>
  </si>
  <si>
    <t>Innovació</t>
  </si>
  <si>
    <t>Recerca, desenvolupament i innovació</t>
  </si>
  <si>
    <t>Cartografia, geologia i geofísica</t>
  </si>
  <si>
    <t>Meteorologia</t>
  </si>
  <si>
    <t>Estadística</t>
  </si>
  <si>
    <t>Avaluació de polítiques i estudis d'opinió</t>
  </si>
  <si>
    <t>Altres actuacions de caràcter econòmic</t>
  </si>
  <si>
    <t>PRODUCCIÓ DE BÉNS PÚBLICS DE CARÀCTER ECONÒMIC</t>
  </si>
  <si>
    <t>Sanitat vegetal, animal i control de les produccions</t>
  </si>
  <si>
    <t>Ordenació, reconversió i suport als subsectors agraris i pesquers</t>
  </si>
  <si>
    <t>Suport a l'Agroindústria, la comercialització i la regulació de mercats</t>
  </si>
  <si>
    <t>Modernització i millora de les estructures empresarials agràries i pesqueres</t>
  </si>
  <si>
    <t>Modernització de les estructures agràries i pesqueres</t>
  </si>
  <si>
    <t>Diversificació econòmica i qualitat de vida al món rural</t>
  </si>
  <si>
    <t>Agricultura, ramaderia i pesca</t>
  </si>
  <si>
    <t>Seguretat i prevenció del risc</t>
  </si>
  <si>
    <t>Suport a la indústria</t>
  </si>
  <si>
    <t>Indústria</t>
  </si>
  <si>
    <t>Energia</t>
  </si>
  <si>
    <t>Infraestructures energètiques</t>
  </si>
  <si>
    <t>Foment de les energies renovables</t>
  </si>
  <si>
    <t>Actuacions en mineria i protecció radiològica</t>
  </si>
  <si>
    <t>Energia i mines</t>
  </si>
  <si>
    <t>Ordenació i promoció del comerç i l'artesania</t>
  </si>
  <si>
    <t>Internacionalització, promoció i foment del comerç exterior</t>
  </si>
  <si>
    <t xml:space="preserve">Comerç </t>
  </si>
  <si>
    <t xml:space="preserve">Promoció i foment del sector turístic </t>
  </si>
  <si>
    <t xml:space="preserve">Ordenació i millora de les infraestructures i establiments turístics </t>
  </si>
  <si>
    <t>Turisme i oci</t>
  </si>
  <si>
    <t>Foment empresarial</t>
  </si>
  <si>
    <t>Desenvolupament empresarial</t>
  </si>
  <si>
    <t>Foment i regulació del sector financer</t>
  </si>
  <si>
    <t>Crèdit oficial</t>
  </si>
  <si>
    <t>Sector financer</t>
  </si>
  <si>
    <t>Promoció i defensa de la competència</t>
  </si>
  <si>
    <t>FOMENT I REGULACIÓ DE SECTORS PRODUCTIUS</t>
  </si>
  <si>
    <t>Suport financer de la GC als ens locals</t>
  </si>
  <si>
    <t>Participació dels ens locals en els ingressos de l'Estat</t>
  </si>
  <si>
    <t>Suport a obres i serveis dels ens locals</t>
  </si>
  <si>
    <t>Suport financer als ens locals</t>
  </si>
  <si>
    <t>SUPORT FINANCER ALS ENS LOCALS</t>
  </si>
  <si>
    <t>Fons de Contingència</t>
  </si>
  <si>
    <t>Fons de contingència</t>
  </si>
  <si>
    <t xml:space="preserve">FONS DE CONTINGÈNCIA </t>
  </si>
  <si>
    <t>Amortització i despeses financeres del deute públic</t>
  </si>
  <si>
    <t>DEUTE PÚBLIC</t>
  </si>
  <si>
    <t>TOTAL</t>
  </si>
  <si>
    <t>2007:</t>
  </si>
  <si>
    <t>318 Atenció a la infància i l'adolescència</t>
  </si>
  <si>
    <t>Alta</t>
  </si>
  <si>
    <t>2008:</t>
  </si>
  <si>
    <t>125 Administració tributària</t>
  </si>
  <si>
    <t>225 Protecció civil</t>
  </si>
  <si>
    <t>584 Avaluació de polítiques i estudis d'opinió</t>
  </si>
  <si>
    <t>615 Modernització de les estructures agràries i pesqueres</t>
  </si>
  <si>
    <t>Baixa. Inclòs a 614</t>
  </si>
  <si>
    <t>616 Diversificació econòmica i qualitat de vida al món rural</t>
  </si>
  <si>
    <t>634 Actuacions en mineria i protecció radiològica</t>
  </si>
  <si>
    <t>2009:</t>
  </si>
  <si>
    <t>632 Foment de les energies renovables</t>
  </si>
  <si>
    <t>Baixa. Inclòs a 631</t>
  </si>
  <si>
    <t>633 Actuacions en mineria i protecció radiològica</t>
  </si>
  <si>
    <t>2010:</t>
  </si>
  <si>
    <t>129 Altres serveis generals</t>
  </si>
  <si>
    <t>Baixa. Inclòs a 121</t>
  </si>
  <si>
    <t>2011:</t>
  </si>
  <si>
    <t>527 Infraestructures del transport de viatgers per carretera</t>
  </si>
  <si>
    <t>541 Urbanisme</t>
  </si>
  <si>
    <t>Baixa. Inclòs a 542</t>
  </si>
  <si>
    <t>PRESSUPOSTOS DE LA GENERALITAT DE CATALUNYA. 2006-2011</t>
  </si>
  <si>
    <r>
      <t>ÀMBIT SECTOR PÚBLIC DE LA GENERALITAT</t>
    </r>
    <r>
      <rPr>
        <b/>
        <vertAlign val="superscript"/>
        <sz val="9"/>
        <rFont val="Arial"/>
        <family val="2"/>
      </rPr>
      <t xml:space="preserve"> (1)</t>
    </r>
  </si>
  <si>
    <t>Milions €</t>
  </si>
  <si>
    <t>Canvis en l'estructura durant la sèrie:</t>
  </si>
  <si>
    <t>(1) Inclou el pressupost de la Generalitat més el de totes les entitats que formen part del seu sector públic</t>
  </si>
  <si>
    <t>Font: Pressupostos de la Generalitat de Catalunya</t>
  </si>
  <si>
    <t>CLASSIFICACIÓ PER POLÍTIQUES I PROGRAMES DE DESPESA</t>
  </si>
  <si>
    <t>2012</t>
  </si>
  <si>
    <t>2014</t>
  </si>
  <si>
    <t>2015</t>
  </si>
  <si>
    <t>Impuls i coordinació de l'acció de govern</t>
  </si>
  <si>
    <t>Atenció ciutadana i difusió dels serveis de la Generalitat</t>
  </si>
  <si>
    <t>Alta direcció de la Generalitat i el seu Govern</t>
  </si>
  <si>
    <t>Regulació, control i gestió del joc</t>
  </si>
  <si>
    <t>Administració de les finances de la Generalitat</t>
  </si>
  <si>
    <t>Gestió d'equipaments i inversions públiques</t>
  </si>
  <si>
    <t>Relacions institucionals i processos electorals</t>
  </si>
  <si>
    <t>Promoció de l'autonomia personal</t>
  </si>
  <si>
    <t>Polítiques de joventut</t>
  </si>
  <si>
    <t>Polítiques de dones</t>
  </si>
  <si>
    <t>Acció cívica i voluntariat</t>
  </si>
  <si>
    <t>Gent gran activa</t>
  </si>
  <si>
    <t>Igualtat, qualitat i integració laboral</t>
  </si>
  <si>
    <t>Habitatge i actuacions urbanes</t>
  </si>
  <si>
    <t>Patrimoni cultural</t>
  </si>
  <si>
    <t>Grans institucions culturals</t>
  </si>
  <si>
    <t>Cultura</t>
  </si>
  <si>
    <t>Activitat física i esport</t>
  </si>
  <si>
    <t>Esports</t>
  </si>
  <si>
    <t>E-infraestructures</t>
  </si>
  <si>
    <t>Ordenació del territori i urbanisme</t>
  </si>
  <si>
    <t>Ordenació, foment i promoció turística</t>
  </si>
  <si>
    <t>Turisme</t>
  </si>
  <si>
    <t>Emprenedoria i foment empresarial</t>
  </si>
  <si>
    <t>Crèdit oficial i sector financer</t>
  </si>
  <si>
    <t>Suport financer de la Generalitat als ens locals</t>
  </si>
  <si>
    <t>FONS DE CONTINGÈNCIA</t>
  </si>
  <si>
    <t>Deute públic</t>
  </si>
  <si>
    <t>Impuls de l'autogovern i del desplegament estatutari</t>
  </si>
  <si>
    <t>Serveis penitenciaris i mesures penals alternatives</t>
  </si>
  <si>
    <t xml:space="preserve">Educació </t>
  </si>
  <si>
    <t xml:space="preserve">PRODUCCIÓ DE BÉNS PÚBLICS DE CARÀCTER SOCIAL </t>
  </si>
  <si>
    <t>2011 reestruct.</t>
  </si>
  <si>
    <t>2017</t>
  </si>
  <si>
    <t>Altres programes socials</t>
  </si>
  <si>
    <t>Formació i selecció del personal i recerca</t>
  </si>
  <si>
    <t>Administració de justícia i Ministeri Fiscal</t>
  </si>
  <si>
    <t xml:space="preserve">Dret civil, mediació i entitats jurídiques </t>
  </si>
  <si>
    <t>Suport a les famílies</t>
  </si>
  <si>
    <t>Igualtat i respecte a la diversitat</t>
  </si>
  <si>
    <t>Inclusió social i lluita contra la pobresa</t>
  </si>
  <si>
    <t>Internacionalització de la cultura</t>
  </si>
  <si>
    <t>Protecció i conservació del medi natural i la biodiversitat</t>
  </si>
  <si>
    <t>Recerca i Desenvolupament biomèdics i en ciències de la salut</t>
  </si>
  <si>
    <t>Foment i regulació del sector financer i tutela financera dels ens locals</t>
  </si>
  <si>
    <t>Formació del personal de l'àmbit de justícia</t>
  </si>
  <si>
    <t>Transparència i Govern Obert</t>
  </si>
  <si>
    <t>Relacions institucionals i qualitat democràtica</t>
  </si>
  <si>
    <t>Ocupabilitat</t>
  </si>
  <si>
    <t>Serveis de Justícia juvenil i atenció persones afectades delicte</t>
  </si>
  <si>
    <t>Emergència i protecció civil</t>
  </si>
  <si>
    <t>Salut pública</t>
  </si>
  <si>
    <t>Creadors i empreses culturals</t>
  </si>
  <si>
    <t>Associacionisme</t>
  </si>
  <si>
    <t>Logística i altres actuacions suport transport de mercaderies</t>
  </si>
  <si>
    <t>Societat digital</t>
  </si>
  <si>
    <t>Infraestructures de regadius i ordenació parcel·lària</t>
  </si>
  <si>
    <t>Sanitat vegetal, animal i control de produccions</t>
  </si>
  <si>
    <t>Ordenació, reconversio i suport subsectors agrari i pesquer</t>
  </si>
  <si>
    <t>Suport a l'agroindústria, comercialització i regulació de mercats</t>
  </si>
  <si>
    <t>Modernització i millora estructures empres.agràries i pesqueres</t>
  </si>
  <si>
    <t>Internacionalització, pomoció i foment del comerç exterior</t>
  </si>
  <si>
    <t>L'any 2013, 2016, 2018, 2019 i 2021, 2024 i 2025 no s'ha aprovat el pressupost.</t>
  </si>
  <si>
    <t>PRESSUPOSTOS DE LA GENERALITAT DE CATALUNYA. 2011-2026</t>
  </si>
  <si>
    <t>2023h</t>
  </si>
  <si>
    <t>2023h: pressupost del 2023 en termes de competències homogènies i sense NGEU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</si>
</sst>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[$€-1]_-;\-* #,##0.00\ [$€-1]_-;_-* &quot;-&quot;??\ [$€-1]_-"/>
    <numFmt numFmtId="165" formatCode="#,##0.0,,"/>
    <numFmt numFmtId="166" formatCode="#\ ###\ ##0.0;;\-"/>
    <numFmt numFmtId="167" formatCode="###0"/>
    <numFmt numFmtId="168" formatCode="#,##0.0"/>
    <numFmt numFmtId="169" formatCode="0.0%"/>
  </numFmts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9" fillId="0" borderId="0" applyFont="0" applyFill="0" applyBorder="0" applyAlignment="0" applyProtection="0"/>
  </cellStyleXfs>
  <cellXfs count="100">
    <xf numFmtId="0" fontId="0" fillId="0" borderId="0" xfId="0"/>
    <xf numFmtId="1" fontId="2" fillId="0" borderId="0" xfId="0" applyNumberFormat="1" applyFont="1"/>
    <xf numFmtId="1" fontId="2" fillId="0" borderId="0" xfId="0" applyNumberFormat="1" applyFont="1" applyBorder="1"/>
    <xf numFmtId="1" fontId="1" fillId="0" borderId="3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left"/>
    </xf>
    <xf numFmtId="165" fontId="2" fillId="0" borderId="5" xfId="0" applyNumberFormat="1" applyFont="1" applyBorder="1"/>
    <xf numFmtId="165" fontId="2" fillId="0" borderId="5" xfId="0" applyNumberFormat="1" applyFont="1" applyFill="1" applyBorder="1"/>
    <xf numFmtId="1" fontId="1" fillId="0" borderId="7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65" fontId="1" fillId="0" borderId="6" xfId="0" applyNumberFormat="1" applyFont="1" applyBorder="1"/>
    <xf numFmtId="165" fontId="1" fillId="0" borderId="6" xfId="0" applyNumberFormat="1" applyFont="1" applyFill="1" applyBorder="1"/>
    <xf numFmtId="1" fontId="2" fillId="0" borderId="7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1" fontId="1" fillId="0" borderId="7" xfId="0" quotePrefix="1" applyNumberFormat="1" applyFont="1" applyFill="1" applyBorder="1" applyAlignment="1">
      <alignment horizontal="left"/>
    </xf>
    <xf numFmtId="1" fontId="1" fillId="0" borderId="0" xfId="0" quotePrefix="1" applyNumberFormat="1" applyFont="1" applyFill="1" applyBorder="1" applyAlignment="1">
      <alignment horizontal="left"/>
    </xf>
    <xf numFmtId="1" fontId="1" fillId="0" borderId="10" xfId="0" applyNumberFormat="1" applyFont="1" applyFill="1" applyBorder="1" applyAlignment="1">
      <alignment horizontal="left"/>
    </xf>
    <xf numFmtId="1" fontId="1" fillId="0" borderId="11" xfId="0" applyNumberFormat="1" applyFont="1" applyFill="1" applyBorder="1" applyAlignment="1">
      <alignment horizontal="left"/>
    </xf>
    <xf numFmtId="165" fontId="1" fillId="0" borderId="8" xfId="0" applyNumberFormat="1" applyFont="1" applyFill="1" applyBorder="1"/>
    <xf numFmtId="4" fontId="1" fillId="0" borderId="12" xfId="0" applyNumberFormat="1" applyFont="1" applyFill="1" applyBorder="1"/>
    <xf numFmtId="4" fontId="1" fillId="0" borderId="2" xfId="0" applyNumberFormat="1" applyFont="1" applyFill="1" applyBorder="1"/>
    <xf numFmtId="165" fontId="1" fillId="0" borderId="1" xfId="0" applyNumberFormat="1" applyFont="1" applyBorder="1"/>
    <xf numFmtId="165" fontId="1" fillId="0" borderId="1" xfId="0" applyNumberFormat="1" applyFont="1" applyFill="1" applyBorder="1"/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1" fillId="0" borderId="13" xfId="0" applyNumberFormat="1" applyFont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4" fontId="1" fillId="0" borderId="7" xfId="0" quotePrefix="1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65" fontId="2" fillId="0" borderId="14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4" fontId="1" fillId="0" borderId="7" xfId="0" quotePrefix="1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 applyFill="1" applyAlignment="1">
      <alignment horizontal="left"/>
    </xf>
    <xf numFmtId="46" fontId="1" fillId="0" borderId="7" xfId="0" quotePrefix="1" applyNumberFormat="1" applyFont="1" applyFill="1" applyBorder="1" applyAlignment="1">
      <alignment horizontal="left"/>
    </xf>
    <xf numFmtId="165" fontId="2" fillId="0" borderId="0" xfId="0" applyNumberFormat="1" applyFont="1"/>
    <xf numFmtId="165" fontId="2" fillId="0" borderId="0" xfId="0" applyNumberFormat="1" applyFont="1" applyFill="1"/>
    <xf numFmtId="0" fontId="1" fillId="0" borderId="7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10" xfId="0" applyFont="1" applyBorder="1"/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/>
    </xf>
    <xf numFmtId="165" fontId="2" fillId="0" borderId="15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Fill="1"/>
    <xf numFmtId="49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49" fontId="6" fillId="0" borderId="0" xfId="0" applyNumberFormat="1" applyFont="1" applyFill="1" applyAlignment="1" applyProtection="1">
      <alignment vertical="center"/>
    </xf>
    <xf numFmtId="0" fontId="2" fillId="0" borderId="0" xfId="0" applyFont="1" applyFill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66" fontId="2" fillId="0" borderId="0" xfId="0" applyNumberFormat="1" applyFont="1" applyFill="1" applyAlignment="1">
      <alignment vertical="center"/>
    </xf>
    <xf numFmtId="1" fontId="1" fillId="0" borderId="1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2" fillId="0" borderId="13" xfId="0" applyNumberFormat="1" applyFont="1" applyFill="1" applyBorder="1"/>
    <xf numFmtId="4" fontId="2" fillId="0" borderId="14" xfId="0" applyNumberFormat="1" applyFont="1" applyFill="1" applyBorder="1"/>
    <xf numFmtId="4" fontId="7" fillId="0" borderId="14" xfId="0" applyNumberFormat="1" applyFont="1" applyFill="1" applyBorder="1"/>
    <xf numFmtId="4" fontId="7" fillId="0" borderId="15" xfId="0" applyNumberFormat="1" applyFont="1" applyFill="1" applyBorder="1"/>
    <xf numFmtId="4" fontId="8" fillId="0" borderId="14" xfId="0" applyNumberFormat="1" applyFont="1" applyFill="1" applyBorder="1"/>
    <xf numFmtId="0" fontId="0" fillId="0" borderId="0" xfId="0" applyBorder="1"/>
    <xf numFmtId="165" fontId="0" fillId="0" borderId="0" xfId="0" applyNumberFormat="1"/>
    <xf numFmtId="165" fontId="1" fillId="0" borderId="1" xfId="0" quotePrefix="1" applyNumberFormat="1" applyFont="1" applyFill="1" applyBorder="1" applyAlignment="1">
      <alignment horizontal="center" vertical="center" wrapText="1"/>
    </xf>
    <xf numFmtId="165" fontId="1" fillId="0" borderId="1" xfId="0" quotePrefix="1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/>
    <xf numFmtId="165" fontId="7" fillId="0" borderId="8" xfId="0" applyNumberFormat="1" applyFont="1" applyFill="1" applyBorder="1"/>
    <xf numFmtId="4" fontId="7" fillId="0" borderId="0" xfId="0" applyNumberFormat="1" applyFont="1" applyFill="1" applyBorder="1"/>
    <xf numFmtId="165" fontId="7" fillId="0" borderId="0" xfId="0" applyNumberFormat="1" applyFont="1" applyFill="1" applyBorder="1"/>
    <xf numFmtId="4" fontId="1" fillId="0" borderId="0" xfId="0" applyNumberFormat="1" applyFont="1" applyFill="1" applyBorder="1"/>
    <xf numFmtId="165" fontId="1" fillId="0" borderId="0" xfId="0" applyNumberFormat="1" applyFont="1" applyBorder="1"/>
    <xf numFmtId="165" fontId="1" fillId="0" borderId="0" xfId="0" applyNumberFormat="1" applyFont="1" applyFill="1" applyBorder="1"/>
    <xf numFmtId="165" fontId="7" fillId="0" borderId="16" xfId="0" applyNumberFormat="1" applyFont="1" applyFill="1" applyBorder="1"/>
    <xf numFmtId="165" fontId="8" fillId="0" borderId="16" xfId="0" applyNumberFormat="1" applyFont="1" applyFill="1" applyBorder="1"/>
    <xf numFmtId="0" fontId="0" fillId="0" borderId="0" xfId="0" applyFill="1"/>
    <xf numFmtId="165" fontId="2" fillId="0" borderId="16" xfId="0" applyNumberFormat="1" applyFont="1" applyFill="1" applyBorder="1" applyAlignment="1">
      <alignment horizontal="right"/>
    </xf>
    <xf numFmtId="165" fontId="1" fillId="0" borderId="16" xfId="0" applyNumberFormat="1" applyFont="1" applyBorder="1"/>
    <xf numFmtId="165" fontId="1" fillId="0" borderId="16" xfId="0" applyNumberFormat="1" applyFont="1" applyFill="1" applyBorder="1"/>
    <xf numFmtId="165" fontId="1" fillId="0" borderId="16" xfId="0" applyNumberFormat="1" applyFont="1" applyFill="1" applyBorder="1" applyAlignment="1">
      <alignment horizontal="right"/>
    </xf>
    <xf numFmtId="165" fontId="2" fillId="0" borderId="16" xfId="0" applyNumberFormat="1" applyFont="1" applyBorder="1"/>
    <xf numFmtId="165" fontId="2" fillId="0" borderId="16" xfId="0" applyNumberFormat="1" applyFont="1" applyFill="1" applyBorder="1"/>
    <xf numFmtId="165" fontId="2" fillId="0" borderId="16" xfId="0" applyNumberFormat="1" applyFont="1" applyBorder="1" applyAlignment="1">
      <alignment horizontal="right"/>
    </xf>
    <xf numFmtId="165" fontId="2" fillId="0" borderId="9" xfId="0" applyNumberFormat="1" applyFont="1" applyFill="1" applyBorder="1"/>
    <xf numFmtId="0" fontId="10" fillId="0" borderId="0" xfId="0" applyFont="1"/>
    <xf numFmtId="169" fontId="10" fillId="0" borderId="0" xfId="4" applyNumberFormat="1" applyFont="1"/>
    <xf numFmtId="168" fontId="10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left"/>
    </xf>
    <xf numFmtId="1" fontId="7" fillId="0" borderId="10" xfId="0" applyNumberFormat="1" applyFont="1" applyFill="1" applyBorder="1" applyAlignment="1">
      <alignment horizontal="left"/>
    </xf>
    <xf numFmtId="1" fontId="8" fillId="0" borderId="7" xfId="0" applyNumberFormat="1" applyFont="1" applyFill="1" applyBorder="1" applyAlignment="1">
      <alignment horizontal="left"/>
    </xf>
  </cellXfs>
  <cellStyles count="5">
    <cellStyle name="Euro" xfId="1" xr:uid="{00000000-0005-0000-0000-000000000000}"/>
    <cellStyle name="Euro 2 2" xfId="2" xr:uid="{00000000-0005-0000-0000-000001000000}"/>
    <cellStyle name="Normal" xfId="0" builtinId="0"/>
    <cellStyle name="Normal 2" xfId="3" xr:uid="{00000000-0005-0000-0000-000003000000}"/>
    <cellStyle name="Percentatge" xfId="4" builtinId="5"/>
  </cellStyles>
  <dxfs count="1"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7"/>
  <sheetViews>
    <sheetView tabSelected="1" zoomScaleNormal="100" workbookViewId="0">
      <selection activeCell="J8" sqref="J8"/>
    </sheetView>
  </sheetViews>
  <sheetFormatPr defaultRowHeight="15" x14ac:dyDescent="0.25"/>
  <cols>
    <col min="1" max="1" width="5.42578125" style="1" customWidth="1"/>
    <col min="2" max="2" width="54.7109375" style="2" bestFit="1" customWidth="1"/>
    <col min="3" max="3" width="7" style="54" customWidth="1"/>
    <col min="4" max="6" width="7" style="54" bestFit="1" customWidth="1"/>
    <col min="7" max="7" width="7" style="55" bestFit="1" customWidth="1"/>
    <col min="8" max="8" width="7" style="59" bestFit="1" customWidth="1"/>
    <col min="10" max="10" width="11.7109375" bestFit="1" customWidth="1"/>
  </cols>
  <sheetData>
    <row r="1" spans="1:8" x14ac:dyDescent="0.25">
      <c r="A1" s="56" t="s">
        <v>181</v>
      </c>
    </row>
    <row r="2" spans="1:8" x14ac:dyDescent="0.25">
      <c r="A2" s="56" t="s">
        <v>182</v>
      </c>
    </row>
    <row r="3" spans="1:8" x14ac:dyDescent="0.25">
      <c r="A3" s="56"/>
    </row>
    <row r="4" spans="1:8" x14ac:dyDescent="0.25">
      <c r="A4" s="57" t="s">
        <v>187</v>
      </c>
    </row>
    <row r="5" spans="1:8" x14ac:dyDescent="0.25">
      <c r="A5" s="58" t="s">
        <v>183</v>
      </c>
    </row>
    <row r="6" spans="1:8" x14ac:dyDescent="0.25">
      <c r="A6" s="3" t="s">
        <v>0</v>
      </c>
      <c r="B6" s="4"/>
      <c r="C6" s="5">
        <v>2006</v>
      </c>
      <c r="D6" s="5">
        <v>2007</v>
      </c>
      <c r="E6" s="5">
        <v>2008</v>
      </c>
      <c r="F6" s="6">
        <v>2009</v>
      </c>
      <c r="G6" s="6">
        <v>2010</v>
      </c>
      <c r="H6" s="6">
        <v>2011</v>
      </c>
    </row>
    <row r="7" spans="1:8" x14ac:dyDescent="0.25">
      <c r="A7" s="7">
        <v>111</v>
      </c>
      <c r="B7" s="8" t="s">
        <v>1</v>
      </c>
      <c r="C7" s="9">
        <v>99084997.529999986</v>
      </c>
      <c r="D7" s="9">
        <v>105163192.1900001</v>
      </c>
      <c r="E7" s="9">
        <v>108983337.31999995</v>
      </c>
      <c r="F7" s="10">
        <v>113734053.78999998</v>
      </c>
      <c r="G7" s="10">
        <v>118554771.86000001</v>
      </c>
      <c r="H7" s="85">
        <v>104951008.87000002</v>
      </c>
    </row>
    <row r="8" spans="1:8" x14ac:dyDescent="0.25">
      <c r="A8" s="11">
        <v>11</v>
      </c>
      <c r="B8" s="12" t="s">
        <v>2</v>
      </c>
      <c r="C8" s="86">
        <v>99084997.529999986</v>
      </c>
      <c r="D8" s="86">
        <v>105163192.1900001</v>
      </c>
      <c r="E8" s="86">
        <v>108983337.31999995</v>
      </c>
      <c r="F8" s="87">
        <v>113734053.78999998</v>
      </c>
      <c r="G8" s="87">
        <v>118554771.86000001</v>
      </c>
      <c r="H8" s="88">
        <v>104951008.87000002</v>
      </c>
    </row>
    <row r="9" spans="1:8" x14ac:dyDescent="0.25">
      <c r="A9" s="15">
        <v>121</v>
      </c>
      <c r="B9" s="16" t="s">
        <v>3</v>
      </c>
      <c r="C9" s="89">
        <v>1859665843.2799993</v>
      </c>
      <c r="D9" s="89">
        <v>2141215714.5600007</v>
      </c>
      <c r="E9" s="89">
        <v>2106458739.8400002</v>
      </c>
      <c r="F9" s="90">
        <v>1990297062.6400008</v>
      </c>
      <c r="G9" s="90">
        <v>2003719286.6200001</v>
      </c>
      <c r="H9" s="85">
        <v>1605811666.5099993</v>
      </c>
    </row>
    <row r="10" spans="1:8" x14ac:dyDescent="0.25">
      <c r="A10" s="15">
        <v>122</v>
      </c>
      <c r="B10" s="16" t="s">
        <v>4</v>
      </c>
      <c r="C10" s="89">
        <v>11714499.019999998</v>
      </c>
      <c r="D10" s="89">
        <v>11599088.51</v>
      </c>
      <c r="E10" s="89">
        <v>12095046.709999999</v>
      </c>
      <c r="F10" s="90">
        <v>11019857.079999998</v>
      </c>
      <c r="G10" s="90">
        <v>11046095.73</v>
      </c>
      <c r="H10" s="85">
        <v>10524191.959999999</v>
      </c>
    </row>
    <row r="11" spans="1:8" x14ac:dyDescent="0.25">
      <c r="A11" s="15">
        <v>123</v>
      </c>
      <c r="B11" s="16" t="s">
        <v>5</v>
      </c>
      <c r="C11" s="89">
        <v>7839543.8400000008</v>
      </c>
      <c r="D11" s="89">
        <v>11725907.5</v>
      </c>
      <c r="E11" s="89">
        <v>11761391.379999997</v>
      </c>
      <c r="F11" s="90">
        <v>10106160.049999997</v>
      </c>
      <c r="G11" s="90">
        <v>10011619.719999999</v>
      </c>
      <c r="H11" s="85">
        <v>7396760.9299999997</v>
      </c>
    </row>
    <row r="12" spans="1:8" x14ac:dyDescent="0.25">
      <c r="A12" s="15">
        <v>124</v>
      </c>
      <c r="B12" s="16" t="s">
        <v>6</v>
      </c>
      <c r="C12" s="89">
        <v>48637636.619999997</v>
      </c>
      <c r="D12" s="89">
        <v>24296770</v>
      </c>
      <c r="E12" s="89">
        <v>24402910</v>
      </c>
      <c r="F12" s="90">
        <v>25238750.000000004</v>
      </c>
      <c r="G12" s="90">
        <v>8027335</v>
      </c>
      <c r="H12" s="85">
        <v>16542100</v>
      </c>
    </row>
    <row r="13" spans="1:8" x14ac:dyDescent="0.25">
      <c r="A13" s="15">
        <v>125</v>
      </c>
      <c r="B13" s="16" t="s">
        <v>7</v>
      </c>
      <c r="C13" s="91" t="s">
        <v>8</v>
      </c>
      <c r="D13" s="91" t="s">
        <v>8</v>
      </c>
      <c r="E13" s="89">
        <v>31555302.16</v>
      </c>
      <c r="F13" s="90">
        <v>31538801.550000001</v>
      </c>
      <c r="G13" s="90">
        <v>27174988.800000001</v>
      </c>
      <c r="H13" s="85">
        <v>23336970.090000004</v>
      </c>
    </row>
    <row r="14" spans="1:8" x14ac:dyDescent="0.25">
      <c r="A14" s="15">
        <v>129</v>
      </c>
      <c r="B14" s="16" t="s">
        <v>9</v>
      </c>
      <c r="C14" s="89">
        <v>6722573.5999999996</v>
      </c>
      <c r="D14" s="89">
        <v>4081395</v>
      </c>
      <c r="E14" s="89">
        <v>7727107.2000000002</v>
      </c>
      <c r="F14" s="85">
        <v>0</v>
      </c>
      <c r="G14" s="85" t="s">
        <v>8</v>
      </c>
      <c r="H14" s="85" t="s">
        <v>8</v>
      </c>
    </row>
    <row r="15" spans="1:8" x14ac:dyDescent="0.25">
      <c r="A15" s="11">
        <v>12</v>
      </c>
      <c r="B15" s="12" t="s">
        <v>10</v>
      </c>
      <c r="C15" s="86">
        <v>1934580096.3599989</v>
      </c>
      <c r="D15" s="86">
        <v>2192918875.5700006</v>
      </c>
      <c r="E15" s="86">
        <v>2194000497.29</v>
      </c>
      <c r="F15" s="87">
        <v>2068200631.3200006</v>
      </c>
      <c r="G15" s="87">
        <v>2059979325.8700001</v>
      </c>
      <c r="H15" s="88">
        <v>1663611689.4899993</v>
      </c>
    </row>
    <row r="16" spans="1:8" x14ac:dyDescent="0.25">
      <c r="A16" s="15">
        <v>131</v>
      </c>
      <c r="B16" s="16" t="s">
        <v>11</v>
      </c>
      <c r="C16" s="89">
        <v>2510100</v>
      </c>
      <c r="D16" s="89">
        <v>2455000</v>
      </c>
      <c r="E16" s="89">
        <v>14340679.5</v>
      </c>
      <c r="F16" s="90">
        <v>17890000</v>
      </c>
      <c r="G16" s="90">
        <v>20045020</v>
      </c>
      <c r="H16" s="85">
        <v>14042663.789999999</v>
      </c>
    </row>
    <row r="17" spans="1:8" x14ac:dyDescent="0.25">
      <c r="A17" s="15">
        <v>132</v>
      </c>
      <c r="B17" s="16" t="s">
        <v>12</v>
      </c>
      <c r="C17" s="89">
        <v>20</v>
      </c>
      <c r="D17" s="89">
        <v>700000</v>
      </c>
      <c r="E17" s="89">
        <v>200010</v>
      </c>
      <c r="F17" s="90">
        <v>1150783.04</v>
      </c>
      <c r="G17" s="90">
        <v>28000000</v>
      </c>
      <c r="H17" s="85">
        <v>9756011.8300000001</v>
      </c>
    </row>
    <row r="18" spans="1:8" x14ac:dyDescent="0.25">
      <c r="A18" s="11">
        <v>13</v>
      </c>
      <c r="B18" s="12" t="s">
        <v>13</v>
      </c>
      <c r="C18" s="86">
        <v>2510120</v>
      </c>
      <c r="D18" s="86">
        <v>3155000</v>
      </c>
      <c r="E18" s="86">
        <v>14540689.5</v>
      </c>
      <c r="F18" s="87">
        <v>19040783.039999999</v>
      </c>
      <c r="G18" s="87">
        <v>48045020</v>
      </c>
      <c r="H18" s="88">
        <v>23798675.619999997</v>
      </c>
    </row>
    <row r="19" spans="1:8" x14ac:dyDescent="0.25">
      <c r="A19" s="11">
        <v>1</v>
      </c>
      <c r="B19" s="12" t="s">
        <v>14</v>
      </c>
      <c r="C19" s="86">
        <v>2036175213.8899989</v>
      </c>
      <c r="D19" s="86">
        <v>2301237067.7600007</v>
      </c>
      <c r="E19" s="86">
        <v>2317524524.1100001</v>
      </c>
      <c r="F19" s="87">
        <v>2200975468.1500006</v>
      </c>
      <c r="G19" s="87">
        <v>2226579117.73</v>
      </c>
      <c r="H19" s="60">
        <v>1792361373.9799993</v>
      </c>
    </row>
    <row r="20" spans="1:8" x14ac:dyDescent="0.25">
      <c r="A20" s="7">
        <v>211</v>
      </c>
      <c r="B20" s="8" t="s">
        <v>15</v>
      </c>
      <c r="C20" s="9">
        <v>348477894.04999989</v>
      </c>
      <c r="D20" s="9">
        <v>391446860.37000006</v>
      </c>
      <c r="E20" s="9">
        <v>449787452.02999997</v>
      </c>
      <c r="F20" s="10">
        <v>474709590.54999989</v>
      </c>
      <c r="G20" s="10">
        <v>519654057.79999995</v>
      </c>
      <c r="H20" s="85">
        <v>452304410.12999994</v>
      </c>
    </row>
    <row r="21" spans="1:8" x14ac:dyDescent="0.25">
      <c r="A21" s="15">
        <v>212</v>
      </c>
      <c r="B21" s="16" t="s">
        <v>16</v>
      </c>
      <c r="C21" s="89">
        <v>21457367.449999999</v>
      </c>
      <c r="D21" s="89">
        <v>16143765.9</v>
      </c>
      <c r="E21" s="89">
        <v>32707646.369999997</v>
      </c>
      <c r="F21" s="90">
        <v>40405349.100000001</v>
      </c>
      <c r="G21" s="90">
        <v>42775071.689999998</v>
      </c>
      <c r="H21" s="85">
        <v>38435202.649999999</v>
      </c>
    </row>
    <row r="22" spans="1:8" x14ac:dyDescent="0.25">
      <c r="A22" s="15">
        <v>213</v>
      </c>
      <c r="B22" s="16" t="s">
        <v>17</v>
      </c>
      <c r="C22" s="89">
        <v>230274218.37999997</v>
      </c>
      <c r="D22" s="89">
        <v>276289336.94000006</v>
      </c>
      <c r="E22" s="89">
        <v>345536115.81999999</v>
      </c>
      <c r="F22" s="90">
        <v>356101372.58999997</v>
      </c>
      <c r="G22" s="90">
        <v>384242263.85000002</v>
      </c>
      <c r="H22" s="85">
        <v>370080845.05000001</v>
      </c>
    </row>
    <row r="23" spans="1:8" x14ac:dyDescent="0.25">
      <c r="A23" s="15">
        <v>214</v>
      </c>
      <c r="B23" s="16" t="s">
        <v>18</v>
      </c>
      <c r="C23" s="89">
        <v>915011</v>
      </c>
      <c r="D23" s="89">
        <v>924311</v>
      </c>
      <c r="E23" s="89">
        <v>1048200</v>
      </c>
      <c r="F23" s="90">
        <v>914400</v>
      </c>
      <c r="G23" s="90">
        <v>914400</v>
      </c>
      <c r="H23" s="85">
        <v>677990</v>
      </c>
    </row>
    <row r="24" spans="1:8" x14ac:dyDescent="0.25">
      <c r="A24" s="15">
        <v>215</v>
      </c>
      <c r="B24" s="16" t="s">
        <v>19</v>
      </c>
      <c r="C24" s="89">
        <v>4704580.1500000004</v>
      </c>
      <c r="D24" s="89">
        <v>5353879</v>
      </c>
      <c r="E24" s="89">
        <v>5575895</v>
      </c>
      <c r="F24" s="90">
        <v>5602693</v>
      </c>
      <c r="G24" s="90">
        <v>5533783</v>
      </c>
      <c r="H24" s="85">
        <v>4528026.0299999993</v>
      </c>
    </row>
    <row r="25" spans="1:8" x14ac:dyDescent="0.25">
      <c r="A25" s="11">
        <v>21</v>
      </c>
      <c r="B25" s="12" t="s">
        <v>20</v>
      </c>
      <c r="C25" s="86">
        <v>605829071.02999985</v>
      </c>
      <c r="D25" s="86">
        <v>690158153.21000004</v>
      </c>
      <c r="E25" s="86">
        <v>834655309.22000003</v>
      </c>
      <c r="F25" s="87">
        <v>877733405.23999989</v>
      </c>
      <c r="G25" s="87">
        <v>953119576.34000003</v>
      </c>
      <c r="H25" s="88">
        <v>866026473.8599999</v>
      </c>
    </row>
    <row r="26" spans="1:8" x14ac:dyDescent="0.25">
      <c r="A26" s="15">
        <v>221</v>
      </c>
      <c r="B26" s="16" t="s">
        <v>21</v>
      </c>
      <c r="C26" s="89">
        <v>552637134.05999994</v>
      </c>
      <c r="D26" s="89">
        <v>701203960.23000002</v>
      </c>
      <c r="E26" s="89">
        <v>788789012.48999989</v>
      </c>
      <c r="F26" s="90">
        <v>875894006.16999996</v>
      </c>
      <c r="G26" s="90">
        <v>962577377.00999987</v>
      </c>
      <c r="H26" s="85">
        <v>916592445.11000013</v>
      </c>
    </row>
    <row r="27" spans="1:8" x14ac:dyDescent="0.25">
      <c r="A27" s="15">
        <v>222</v>
      </c>
      <c r="B27" s="16" t="s">
        <v>22</v>
      </c>
      <c r="C27" s="89">
        <v>55127669.309999995</v>
      </c>
      <c r="D27" s="89">
        <v>59986756.129999995</v>
      </c>
      <c r="E27" s="89">
        <v>68136193.340000004</v>
      </c>
      <c r="F27" s="90">
        <v>73856360.679999977</v>
      </c>
      <c r="G27" s="90">
        <v>71989599.409999996</v>
      </c>
      <c r="H27" s="85">
        <v>60696347.379999995</v>
      </c>
    </row>
    <row r="28" spans="1:8" x14ac:dyDescent="0.25">
      <c r="A28" s="15">
        <v>223</v>
      </c>
      <c r="B28" s="16" t="s">
        <v>23</v>
      </c>
      <c r="C28" s="89">
        <v>174947475.34</v>
      </c>
      <c r="D28" s="89">
        <v>177396296.08999997</v>
      </c>
      <c r="E28" s="89">
        <v>202641811.03</v>
      </c>
      <c r="F28" s="90">
        <v>217466498.81999999</v>
      </c>
      <c r="G28" s="90">
        <v>217901163.10999995</v>
      </c>
      <c r="H28" s="85">
        <v>177308030.31999999</v>
      </c>
    </row>
    <row r="29" spans="1:8" x14ac:dyDescent="0.25">
      <c r="A29" s="15">
        <v>224</v>
      </c>
      <c r="B29" s="16" t="s">
        <v>24</v>
      </c>
      <c r="C29" s="89">
        <v>16809256.379999999</v>
      </c>
      <c r="D29" s="89">
        <v>18465044.469999999</v>
      </c>
      <c r="E29" s="89">
        <v>17443797.300000001</v>
      </c>
      <c r="F29" s="90">
        <v>17787133.570000004</v>
      </c>
      <c r="G29" s="90">
        <v>18541933.370000001</v>
      </c>
      <c r="H29" s="85">
        <v>14200274.240000004</v>
      </c>
    </row>
    <row r="30" spans="1:8" x14ac:dyDescent="0.25">
      <c r="A30" s="15">
        <v>225</v>
      </c>
      <c r="B30" s="16" t="s">
        <v>25</v>
      </c>
      <c r="C30" s="91" t="s">
        <v>8</v>
      </c>
      <c r="D30" s="91" t="s">
        <v>8</v>
      </c>
      <c r="E30" s="89">
        <v>5859995</v>
      </c>
      <c r="F30" s="90">
        <v>7219676</v>
      </c>
      <c r="G30" s="90">
        <v>16234889.560000001</v>
      </c>
      <c r="H30" s="85">
        <v>10697988.000000002</v>
      </c>
    </row>
    <row r="31" spans="1:8" x14ac:dyDescent="0.25">
      <c r="A31" s="11">
        <v>22</v>
      </c>
      <c r="B31" s="12" t="s">
        <v>26</v>
      </c>
      <c r="C31" s="86">
        <v>799521535.08999991</v>
      </c>
      <c r="D31" s="86">
        <v>957052056.92000008</v>
      </c>
      <c r="E31" s="86">
        <v>1082870809.1599998</v>
      </c>
      <c r="F31" s="87">
        <v>1192223675.2399998</v>
      </c>
      <c r="G31" s="87">
        <v>1287244962.4599996</v>
      </c>
      <c r="H31" s="88">
        <v>1179495085.0500002</v>
      </c>
    </row>
    <row r="32" spans="1:8" x14ac:dyDescent="0.25">
      <c r="A32" s="15">
        <v>231</v>
      </c>
      <c r="B32" s="16" t="s">
        <v>27</v>
      </c>
      <c r="C32" s="89">
        <v>16177277.149999999</v>
      </c>
      <c r="D32" s="89">
        <v>17227363.889999989</v>
      </c>
      <c r="E32" s="89">
        <v>25627381.829999998</v>
      </c>
      <c r="F32" s="90">
        <v>25152505.609999996</v>
      </c>
      <c r="G32" s="90">
        <v>17363086.93</v>
      </c>
      <c r="H32" s="85">
        <v>12961993.92</v>
      </c>
    </row>
    <row r="33" spans="1:8" x14ac:dyDescent="0.25">
      <c r="A33" s="15">
        <v>232</v>
      </c>
      <c r="B33" s="16" t="s">
        <v>28</v>
      </c>
      <c r="C33" s="89">
        <v>44015900</v>
      </c>
      <c r="D33" s="89">
        <v>52035000</v>
      </c>
      <c r="E33" s="89">
        <v>67435000</v>
      </c>
      <c r="F33" s="90">
        <v>49889520</v>
      </c>
      <c r="G33" s="90">
        <v>39386074.840000004</v>
      </c>
      <c r="H33" s="85">
        <v>22071667.91</v>
      </c>
    </row>
    <row r="34" spans="1:8" x14ac:dyDescent="0.25">
      <c r="A34" s="11">
        <v>23</v>
      </c>
      <c r="B34" s="12" t="s">
        <v>29</v>
      </c>
      <c r="C34" s="86">
        <v>60193177.149999999</v>
      </c>
      <c r="D34" s="86">
        <v>69262363.889999986</v>
      </c>
      <c r="E34" s="86">
        <v>93062381.829999998</v>
      </c>
      <c r="F34" s="87">
        <v>75042025.609999999</v>
      </c>
      <c r="G34" s="87">
        <v>56749161.770000003</v>
      </c>
      <c r="H34" s="88">
        <v>35033661.829999998</v>
      </c>
    </row>
    <row r="35" spans="1:8" x14ac:dyDescent="0.25">
      <c r="A35" s="11">
        <v>2</v>
      </c>
      <c r="B35" s="12" t="s">
        <v>30</v>
      </c>
      <c r="C35" s="86">
        <v>1465543783.27</v>
      </c>
      <c r="D35" s="86">
        <v>1716472574.02</v>
      </c>
      <c r="E35" s="86">
        <v>2010588500.2099998</v>
      </c>
      <c r="F35" s="87">
        <v>2144999106.0899994</v>
      </c>
      <c r="G35" s="87">
        <v>2297113700.5699997</v>
      </c>
      <c r="H35" s="60">
        <v>2080555220.74</v>
      </c>
    </row>
    <row r="36" spans="1:8" x14ac:dyDescent="0.25">
      <c r="A36" s="7">
        <v>311</v>
      </c>
      <c r="B36" s="8" t="s">
        <v>31</v>
      </c>
      <c r="C36" s="9">
        <v>45630168.5</v>
      </c>
      <c r="D36" s="9">
        <v>129101675.17</v>
      </c>
      <c r="E36" s="9">
        <v>146095045.94</v>
      </c>
      <c r="F36" s="10">
        <v>266069481.00999999</v>
      </c>
      <c r="G36" s="10">
        <v>574453708.82999992</v>
      </c>
      <c r="H36" s="85">
        <v>587659033.48999989</v>
      </c>
    </row>
    <row r="37" spans="1:8" x14ac:dyDescent="0.25">
      <c r="A37" s="15">
        <v>312</v>
      </c>
      <c r="B37" s="16" t="s">
        <v>32</v>
      </c>
      <c r="C37" s="89">
        <v>44273923.75</v>
      </c>
      <c r="D37" s="89">
        <v>52077512</v>
      </c>
      <c r="E37" s="89">
        <v>68760955</v>
      </c>
      <c r="F37" s="90">
        <v>86933336.040000007</v>
      </c>
      <c r="G37" s="90">
        <v>110769007.70999999</v>
      </c>
      <c r="H37" s="85">
        <v>117390709.64</v>
      </c>
    </row>
    <row r="38" spans="1:8" x14ac:dyDescent="0.25">
      <c r="A38" s="15">
        <v>313</v>
      </c>
      <c r="B38" s="16" t="s">
        <v>33</v>
      </c>
      <c r="C38" s="89">
        <v>307239918.10000002</v>
      </c>
      <c r="D38" s="89">
        <v>187687430.83000001</v>
      </c>
      <c r="E38" s="89">
        <v>191407013.58000001</v>
      </c>
      <c r="F38" s="90">
        <v>198852467.70000002</v>
      </c>
      <c r="G38" s="90">
        <v>214858527.37</v>
      </c>
      <c r="H38" s="85">
        <v>54757253.559999995</v>
      </c>
    </row>
    <row r="39" spans="1:8" x14ac:dyDescent="0.25">
      <c r="A39" s="15">
        <v>314</v>
      </c>
      <c r="B39" s="16" t="s">
        <v>34</v>
      </c>
      <c r="C39" s="89">
        <v>3021898</v>
      </c>
      <c r="D39" s="89">
        <v>3509023.63</v>
      </c>
      <c r="E39" s="89">
        <v>3660032.87</v>
      </c>
      <c r="F39" s="90">
        <v>18392390</v>
      </c>
      <c r="G39" s="90">
        <v>18366580</v>
      </c>
      <c r="H39" s="85">
        <v>16775168</v>
      </c>
    </row>
    <row r="40" spans="1:8" x14ac:dyDescent="0.25">
      <c r="A40" s="15">
        <v>315</v>
      </c>
      <c r="B40" s="16" t="s">
        <v>35</v>
      </c>
      <c r="C40" s="89">
        <v>428124059.37</v>
      </c>
      <c r="D40" s="89">
        <v>439815661.43000001</v>
      </c>
      <c r="E40" s="89">
        <v>455625831.02000004</v>
      </c>
      <c r="F40" s="90">
        <v>349706936.1400001</v>
      </c>
      <c r="G40" s="90">
        <v>445171026.09000003</v>
      </c>
      <c r="H40" s="85">
        <v>530966380.17000002</v>
      </c>
    </row>
    <row r="41" spans="1:8" x14ac:dyDescent="0.25">
      <c r="A41" s="15">
        <v>316</v>
      </c>
      <c r="B41" s="16" t="s">
        <v>36</v>
      </c>
      <c r="C41" s="89">
        <v>253548394.74000004</v>
      </c>
      <c r="D41" s="89">
        <v>292471648.61000001</v>
      </c>
      <c r="E41" s="89">
        <v>335690398.8300001</v>
      </c>
      <c r="F41" s="90">
        <v>376715876.88000005</v>
      </c>
      <c r="G41" s="90">
        <v>383479449.41000003</v>
      </c>
      <c r="H41" s="85">
        <v>348060012.54999995</v>
      </c>
    </row>
    <row r="42" spans="1:8" x14ac:dyDescent="0.25">
      <c r="A42" s="15">
        <v>317</v>
      </c>
      <c r="B42" s="16" t="s">
        <v>37</v>
      </c>
      <c r="C42" s="89">
        <v>90283428.00999999</v>
      </c>
      <c r="D42" s="89">
        <v>70975677.219999984</v>
      </c>
      <c r="E42" s="89">
        <v>82993487.280000001</v>
      </c>
      <c r="F42" s="90">
        <v>80768545.359999999</v>
      </c>
      <c r="G42" s="90">
        <v>112725432.49000001</v>
      </c>
      <c r="H42" s="85">
        <v>91110781.079999998</v>
      </c>
    </row>
    <row r="43" spans="1:8" x14ac:dyDescent="0.25">
      <c r="A43" s="15">
        <v>318</v>
      </c>
      <c r="B43" s="16" t="s">
        <v>38</v>
      </c>
      <c r="C43" s="91" t="s">
        <v>8</v>
      </c>
      <c r="D43" s="89">
        <v>126158997.03</v>
      </c>
      <c r="E43" s="89">
        <v>148400344.09999993</v>
      </c>
      <c r="F43" s="90">
        <v>162308834.26000002</v>
      </c>
      <c r="G43" s="90">
        <v>180548970.28999999</v>
      </c>
      <c r="H43" s="85">
        <v>175327727.17000005</v>
      </c>
    </row>
    <row r="44" spans="1:8" x14ac:dyDescent="0.25">
      <c r="A44" s="15">
        <v>319</v>
      </c>
      <c r="B44" s="16" t="s">
        <v>39</v>
      </c>
      <c r="C44" s="89">
        <v>49338000</v>
      </c>
      <c r="D44" s="89">
        <v>59495200.059999995</v>
      </c>
      <c r="E44" s="89">
        <v>64562705.080000006</v>
      </c>
      <c r="F44" s="90">
        <v>67269000</v>
      </c>
      <c r="G44" s="90">
        <v>70143641.060000002</v>
      </c>
      <c r="H44" s="85">
        <v>66424461.70000001</v>
      </c>
    </row>
    <row r="45" spans="1:8" x14ac:dyDescent="0.25">
      <c r="A45" s="11">
        <v>31</v>
      </c>
      <c r="B45" s="12" t="s">
        <v>40</v>
      </c>
      <c r="C45" s="86">
        <v>1221459790.47</v>
      </c>
      <c r="D45" s="86">
        <v>1361292825.98</v>
      </c>
      <c r="E45" s="86">
        <v>1497195813.7</v>
      </c>
      <c r="F45" s="87">
        <v>1607016867.3900001</v>
      </c>
      <c r="G45" s="87">
        <v>2110516343.25</v>
      </c>
      <c r="H45" s="88">
        <v>1988471527.3599999</v>
      </c>
    </row>
    <row r="46" spans="1:8" x14ac:dyDescent="0.25">
      <c r="A46" s="15">
        <v>321</v>
      </c>
      <c r="B46" s="16" t="s">
        <v>41</v>
      </c>
      <c r="C46" s="89">
        <v>36768202</v>
      </c>
      <c r="D46" s="89">
        <v>39802050.740000002</v>
      </c>
      <c r="E46" s="89">
        <v>42001529.099999994</v>
      </c>
      <c r="F46" s="90">
        <v>40399779.340000004</v>
      </c>
      <c r="G46" s="90">
        <v>39293985.180000007</v>
      </c>
      <c r="H46" s="85">
        <v>35778423.569999993</v>
      </c>
    </row>
    <row r="47" spans="1:8" x14ac:dyDescent="0.25">
      <c r="A47" s="15">
        <v>322</v>
      </c>
      <c r="B47" s="16" t="s">
        <v>42</v>
      </c>
      <c r="C47" s="89">
        <v>11252970</v>
      </c>
      <c r="D47" s="89">
        <v>12171190.710000001</v>
      </c>
      <c r="E47" s="89">
        <v>12260000</v>
      </c>
      <c r="F47" s="90">
        <v>11275749.090000002</v>
      </c>
      <c r="G47" s="90">
        <v>11711605.369999999</v>
      </c>
      <c r="H47" s="85">
        <v>9797334.0999999996</v>
      </c>
    </row>
    <row r="48" spans="1:8" x14ac:dyDescent="0.25">
      <c r="A48" s="15">
        <v>323</v>
      </c>
      <c r="B48" s="16" t="s">
        <v>43</v>
      </c>
      <c r="C48" s="89">
        <v>44391933.560000002</v>
      </c>
      <c r="D48" s="89">
        <v>49727348.280000001</v>
      </c>
      <c r="E48" s="89">
        <v>69197744.780000016</v>
      </c>
      <c r="F48" s="90">
        <v>77584593.140000001</v>
      </c>
      <c r="G48" s="90">
        <v>46494687.890000001</v>
      </c>
      <c r="H48" s="85">
        <v>30915801.399999995</v>
      </c>
    </row>
    <row r="49" spans="1:8" x14ac:dyDescent="0.25">
      <c r="A49" s="15">
        <v>324</v>
      </c>
      <c r="B49" s="16" t="s">
        <v>44</v>
      </c>
      <c r="C49" s="89">
        <v>1775002</v>
      </c>
      <c r="D49" s="89">
        <v>1828252.06</v>
      </c>
      <c r="E49" s="89">
        <v>1864817.1</v>
      </c>
      <c r="F49" s="90">
        <v>1814817</v>
      </c>
      <c r="G49" s="90">
        <v>3151290.45</v>
      </c>
      <c r="H49" s="85">
        <v>1992295</v>
      </c>
    </row>
    <row r="50" spans="1:8" x14ac:dyDescent="0.25">
      <c r="A50" s="11">
        <v>32</v>
      </c>
      <c r="B50" s="12" t="s">
        <v>45</v>
      </c>
      <c r="C50" s="86">
        <v>94188107.560000002</v>
      </c>
      <c r="D50" s="86">
        <v>103528841.79000001</v>
      </c>
      <c r="E50" s="86">
        <v>125324090.98</v>
      </c>
      <c r="F50" s="87">
        <v>131074938.57000001</v>
      </c>
      <c r="G50" s="87">
        <v>100651568.89</v>
      </c>
      <c r="H50" s="88">
        <v>78483854.069999993</v>
      </c>
    </row>
    <row r="51" spans="1:8" x14ac:dyDescent="0.25">
      <c r="A51" s="15">
        <v>331</v>
      </c>
      <c r="B51" s="16" t="s">
        <v>46</v>
      </c>
      <c r="C51" s="89">
        <v>31324020</v>
      </c>
      <c r="D51" s="89">
        <v>13600764</v>
      </c>
      <c r="E51" s="89">
        <v>13632734.35</v>
      </c>
      <c r="F51" s="90">
        <v>3488826.59</v>
      </c>
      <c r="G51" s="90">
        <v>31881095.359999999</v>
      </c>
      <c r="H51" s="85">
        <v>24594078.849999998</v>
      </c>
    </row>
    <row r="52" spans="1:8" x14ac:dyDescent="0.25">
      <c r="A52" s="15">
        <v>332</v>
      </c>
      <c r="B52" s="16" t="s">
        <v>47</v>
      </c>
      <c r="C52" s="90">
        <v>179091410.06999999</v>
      </c>
      <c r="D52" s="90">
        <v>119510210</v>
      </c>
      <c r="E52" s="90">
        <v>155032512.16</v>
      </c>
      <c r="F52" s="90">
        <v>178501416.5</v>
      </c>
      <c r="G52" s="90">
        <v>285896697.59999996</v>
      </c>
      <c r="H52" s="85">
        <v>231052022.56000003</v>
      </c>
    </row>
    <row r="53" spans="1:8" x14ac:dyDescent="0.25">
      <c r="A53" s="15">
        <v>333</v>
      </c>
      <c r="B53" s="16" t="s">
        <v>48</v>
      </c>
      <c r="C53" s="90">
        <v>62419801</v>
      </c>
      <c r="D53" s="90">
        <v>146103448.36000001</v>
      </c>
      <c r="E53" s="90">
        <v>159405498.91999999</v>
      </c>
      <c r="F53" s="90">
        <v>138964343.50999999</v>
      </c>
      <c r="G53" s="90">
        <v>170542809.18000001</v>
      </c>
      <c r="H53" s="85">
        <v>196878605.38</v>
      </c>
    </row>
    <row r="54" spans="1:8" x14ac:dyDescent="0.25">
      <c r="A54" s="15">
        <v>334</v>
      </c>
      <c r="B54" s="16" t="s">
        <v>49</v>
      </c>
      <c r="C54" s="90">
        <v>99098238.280000001</v>
      </c>
      <c r="D54" s="90">
        <v>93966442</v>
      </c>
      <c r="E54" s="90">
        <v>63131572.359999999</v>
      </c>
      <c r="F54" s="90">
        <v>229227702.78</v>
      </c>
      <c r="G54" s="90">
        <v>218757726.85999995</v>
      </c>
      <c r="H54" s="85">
        <v>149201384.43000001</v>
      </c>
    </row>
    <row r="55" spans="1:8" x14ac:dyDescent="0.25">
      <c r="A55" s="15">
        <v>335</v>
      </c>
      <c r="B55" s="16" t="s">
        <v>50</v>
      </c>
      <c r="C55" s="90">
        <v>2843628</v>
      </c>
      <c r="D55" s="90">
        <v>3704000</v>
      </c>
      <c r="E55" s="90">
        <v>3461000</v>
      </c>
      <c r="F55" s="90">
        <v>3610500</v>
      </c>
      <c r="G55" s="90">
        <v>3098000</v>
      </c>
      <c r="H55" s="85">
        <v>2327400</v>
      </c>
    </row>
    <row r="56" spans="1:8" x14ac:dyDescent="0.25">
      <c r="A56" s="15">
        <v>336</v>
      </c>
      <c r="B56" s="16" t="s">
        <v>51</v>
      </c>
      <c r="C56" s="90">
        <v>18325512.199999999</v>
      </c>
      <c r="D56" s="90">
        <v>20010835.159999996</v>
      </c>
      <c r="E56" s="90">
        <v>22054814.959999997</v>
      </c>
      <c r="F56" s="90">
        <v>26644456.210000001</v>
      </c>
      <c r="G56" s="90">
        <v>22319688.43</v>
      </c>
      <c r="H56" s="85">
        <v>9968870.5999999996</v>
      </c>
    </row>
    <row r="57" spans="1:8" s="84" customFormat="1" x14ac:dyDescent="0.25">
      <c r="A57" s="11">
        <v>33</v>
      </c>
      <c r="B57" s="12" t="s">
        <v>52</v>
      </c>
      <c r="C57" s="87">
        <v>393102609.55000001</v>
      </c>
      <c r="D57" s="87">
        <v>396895699.51999998</v>
      </c>
      <c r="E57" s="87">
        <v>416718132.74999994</v>
      </c>
      <c r="F57" s="87">
        <v>580437245.59000003</v>
      </c>
      <c r="G57" s="87">
        <v>732496017.42999995</v>
      </c>
      <c r="H57" s="88">
        <v>614022361.82000005</v>
      </c>
    </row>
    <row r="58" spans="1:8" x14ac:dyDescent="0.25">
      <c r="A58" s="11">
        <v>3</v>
      </c>
      <c r="B58" s="12" t="s">
        <v>53</v>
      </c>
      <c r="C58" s="87">
        <v>1708750507.5799999</v>
      </c>
      <c r="D58" s="87">
        <v>1861717367.29</v>
      </c>
      <c r="E58" s="87">
        <v>2039238037.4300001</v>
      </c>
      <c r="F58" s="87">
        <v>2318529051.5500002</v>
      </c>
      <c r="G58" s="87">
        <v>2943663929.5699997</v>
      </c>
      <c r="H58" s="60">
        <v>2680977743.25</v>
      </c>
    </row>
    <row r="59" spans="1:8" x14ac:dyDescent="0.25">
      <c r="A59" s="7">
        <v>411</v>
      </c>
      <c r="B59" s="8" t="s">
        <v>54</v>
      </c>
      <c r="C59" s="10">
        <v>2929874168.3800011</v>
      </c>
      <c r="D59" s="10">
        <v>3111824308.6699986</v>
      </c>
      <c r="E59" s="10">
        <v>3187084274.059999</v>
      </c>
      <c r="F59" s="10">
        <v>3244041102.0500007</v>
      </c>
      <c r="G59" s="10">
        <v>3192573083.02</v>
      </c>
      <c r="H59" s="85">
        <v>2811943847.3200002</v>
      </c>
    </row>
    <row r="60" spans="1:8" x14ac:dyDescent="0.25">
      <c r="A60" s="15">
        <v>412</v>
      </c>
      <c r="B60" s="16" t="s">
        <v>55</v>
      </c>
      <c r="C60" s="90">
        <v>4595625865.1100006</v>
      </c>
      <c r="D60" s="90">
        <v>5115956886.760006</v>
      </c>
      <c r="E60" s="90">
        <v>5502410074.0699997</v>
      </c>
      <c r="F60" s="90">
        <v>5720944431.8399992</v>
      </c>
      <c r="G60" s="90">
        <v>6237057403.7599974</v>
      </c>
      <c r="H60" s="85">
        <v>6303520312.0899992</v>
      </c>
    </row>
    <row r="61" spans="1:8" x14ac:dyDescent="0.25">
      <c r="A61" s="15">
        <v>413</v>
      </c>
      <c r="B61" s="16" t="s">
        <v>56</v>
      </c>
      <c r="C61" s="85">
        <v>0</v>
      </c>
      <c r="D61" s="85">
        <v>0</v>
      </c>
      <c r="E61" s="85">
        <v>0</v>
      </c>
      <c r="F61" s="85">
        <v>0</v>
      </c>
      <c r="G61" s="85">
        <v>0</v>
      </c>
      <c r="H61" s="85">
        <v>0</v>
      </c>
    </row>
    <row r="62" spans="1:8" x14ac:dyDescent="0.25">
      <c r="A62" s="15">
        <v>414</v>
      </c>
      <c r="B62" s="16" t="s">
        <v>57</v>
      </c>
      <c r="C62" s="90">
        <v>67196634.799999997</v>
      </c>
      <c r="D62" s="90">
        <v>75958768.189999998</v>
      </c>
      <c r="E62" s="90">
        <v>80022586.50999999</v>
      </c>
      <c r="F62" s="90">
        <v>89252485.670000017</v>
      </c>
      <c r="G62" s="90">
        <v>117067000.5</v>
      </c>
      <c r="H62" s="85">
        <v>100783899.99000001</v>
      </c>
    </row>
    <row r="63" spans="1:8" x14ac:dyDescent="0.25">
      <c r="A63" s="15">
        <v>415</v>
      </c>
      <c r="B63" s="16" t="s">
        <v>58</v>
      </c>
      <c r="C63" s="90">
        <v>0</v>
      </c>
      <c r="D63" s="90">
        <v>0</v>
      </c>
      <c r="E63" s="90">
        <v>0</v>
      </c>
      <c r="F63" s="90">
        <v>0</v>
      </c>
      <c r="G63" s="90">
        <v>0</v>
      </c>
      <c r="H63" s="85">
        <v>0</v>
      </c>
    </row>
    <row r="64" spans="1:8" x14ac:dyDescent="0.25">
      <c r="A64" s="15">
        <v>419</v>
      </c>
      <c r="B64" s="16" t="s">
        <v>59</v>
      </c>
      <c r="C64" s="90">
        <v>351526047.47999996</v>
      </c>
      <c r="D64" s="90">
        <v>288271713.24000001</v>
      </c>
      <c r="E64" s="90">
        <v>326694246.35999995</v>
      </c>
      <c r="F64" s="90">
        <v>361726597.27999991</v>
      </c>
      <c r="G64" s="90">
        <v>356808398.77000004</v>
      </c>
      <c r="H64" s="85">
        <v>334425635.56000012</v>
      </c>
    </row>
    <row r="65" spans="1:8" x14ac:dyDescent="0.25">
      <c r="A65" s="11">
        <v>41</v>
      </c>
      <c r="B65" s="12" t="s">
        <v>60</v>
      </c>
      <c r="C65" s="87">
        <v>7944222715.7700014</v>
      </c>
      <c r="D65" s="87">
        <v>8592011676.8600044</v>
      </c>
      <c r="E65" s="87">
        <v>9096211181</v>
      </c>
      <c r="F65" s="87">
        <v>9415964616.8400002</v>
      </c>
      <c r="G65" s="87">
        <v>9903505886.0499973</v>
      </c>
      <c r="H65" s="88">
        <v>9550673694.9599991</v>
      </c>
    </row>
    <row r="66" spans="1:8" x14ac:dyDescent="0.25">
      <c r="A66" s="15">
        <v>421</v>
      </c>
      <c r="B66" s="16" t="s">
        <v>61</v>
      </c>
      <c r="C66" s="90">
        <v>4033998475.6999993</v>
      </c>
      <c r="D66" s="90">
        <v>4207005277.3299994</v>
      </c>
      <c r="E66" s="90">
        <v>4549996986.3300018</v>
      </c>
      <c r="F66" s="90">
        <v>4752401695.2299995</v>
      </c>
      <c r="G66" s="90">
        <v>4996672151.6499996</v>
      </c>
      <c r="H66" s="85">
        <v>4734160725.0100012</v>
      </c>
    </row>
    <row r="67" spans="1:8" x14ac:dyDescent="0.25">
      <c r="A67" s="15">
        <v>422</v>
      </c>
      <c r="B67" s="16" t="s">
        <v>62</v>
      </c>
      <c r="C67" s="90">
        <v>829739112.55000031</v>
      </c>
      <c r="D67" s="90">
        <v>943124021.68000031</v>
      </c>
      <c r="E67" s="90">
        <v>1038181137.2199994</v>
      </c>
      <c r="F67" s="90">
        <v>1081821691.6799998</v>
      </c>
      <c r="G67" s="90">
        <v>1074218468.1100001</v>
      </c>
      <c r="H67" s="85">
        <v>927171768.26999998</v>
      </c>
    </row>
    <row r="68" spans="1:8" x14ac:dyDescent="0.25">
      <c r="A68" s="15">
        <v>423</v>
      </c>
      <c r="B68" s="16" t="s">
        <v>63</v>
      </c>
      <c r="C68" s="90">
        <v>3923430</v>
      </c>
      <c r="D68" s="90">
        <v>2940680</v>
      </c>
      <c r="E68" s="90">
        <v>2628127</v>
      </c>
      <c r="F68" s="90">
        <v>1904530</v>
      </c>
      <c r="G68" s="90">
        <v>1295920</v>
      </c>
      <c r="H68" s="85">
        <v>0</v>
      </c>
    </row>
    <row r="69" spans="1:8" x14ac:dyDescent="0.25">
      <c r="A69" s="15">
        <v>424</v>
      </c>
      <c r="B69" s="16" t="s">
        <v>64</v>
      </c>
      <c r="C69" s="90">
        <v>104823500</v>
      </c>
      <c r="D69" s="90">
        <v>123336010</v>
      </c>
      <c r="E69" s="90">
        <v>131441781</v>
      </c>
      <c r="F69" s="90">
        <v>147282290</v>
      </c>
      <c r="G69" s="90">
        <v>173330332.50999999</v>
      </c>
      <c r="H69" s="85">
        <v>138510211.59000003</v>
      </c>
    </row>
    <row r="70" spans="1:8" x14ac:dyDescent="0.25">
      <c r="A70" s="15">
        <v>425</v>
      </c>
      <c r="B70" s="16" t="s">
        <v>65</v>
      </c>
      <c r="C70" s="90">
        <v>18042094.530000001</v>
      </c>
      <c r="D70" s="90">
        <v>33889828.530000001</v>
      </c>
      <c r="E70" s="90">
        <v>41266051.140000001</v>
      </c>
      <c r="F70" s="90">
        <v>38711995.729999997</v>
      </c>
      <c r="G70" s="90">
        <v>56782414.580000006</v>
      </c>
      <c r="H70" s="85">
        <v>33365632.010000002</v>
      </c>
    </row>
    <row r="71" spans="1:8" x14ac:dyDescent="0.25">
      <c r="A71" s="15">
        <v>426</v>
      </c>
      <c r="B71" s="16" t="s">
        <v>66</v>
      </c>
      <c r="C71" s="90">
        <v>7728590</v>
      </c>
      <c r="D71" s="90">
        <v>6971790</v>
      </c>
      <c r="E71" s="90">
        <v>6835167</v>
      </c>
      <c r="F71" s="90">
        <v>6133760</v>
      </c>
      <c r="G71" s="90">
        <v>8189460</v>
      </c>
      <c r="H71" s="85">
        <v>4544267.67</v>
      </c>
    </row>
    <row r="72" spans="1:8" x14ac:dyDescent="0.25">
      <c r="A72" s="11">
        <v>42</v>
      </c>
      <c r="B72" s="12" t="s">
        <v>67</v>
      </c>
      <c r="C72" s="87">
        <v>4998255202.7799997</v>
      </c>
      <c r="D72" s="87">
        <v>5317267607.54</v>
      </c>
      <c r="E72" s="87">
        <v>5770349249.6900015</v>
      </c>
      <c r="F72" s="87">
        <v>6028255962.6399994</v>
      </c>
      <c r="G72" s="87">
        <v>6310488746.8500004</v>
      </c>
      <c r="H72" s="88">
        <v>5837752604.5500011</v>
      </c>
    </row>
    <row r="73" spans="1:8" x14ac:dyDescent="0.25">
      <c r="A73" s="15">
        <v>431</v>
      </c>
      <c r="B73" s="16" t="s">
        <v>68</v>
      </c>
      <c r="C73" s="90">
        <v>333477508.19000006</v>
      </c>
      <c r="D73" s="90">
        <v>532202968.65999997</v>
      </c>
      <c r="E73" s="90">
        <v>678995223.4799999</v>
      </c>
      <c r="F73" s="90">
        <v>736555990.33000004</v>
      </c>
      <c r="G73" s="90">
        <v>636133862.86000001</v>
      </c>
      <c r="H73" s="85">
        <v>417297861.78999996</v>
      </c>
    </row>
    <row r="74" spans="1:8" x14ac:dyDescent="0.25">
      <c r="A74" s="15">
        <v>432</v>
      </c>
      <c r="B74" s="16" t="s">
        <v>69</v>
      </c>
      <c r="C74" s="90">
        <v>60072485.479999997</v>
      </c>
      <c r="D74" s="90">
        <v>83630696.720000014</v>
      </c>
      <c r="E74" s="90">
        <v>134334580.50999996</v>
      </c>
      <c r="F74" s="90">
        <v>87736939.860000014</v>
      </c>
      <c r="G74" s="90">
        <v>87737680.459999993</v>
      </c>
      <c r="H74" s="85">
        <v>88937671.159999982</v>
      </c>
    </row>
    <row r="75" spans="1:8" x14ac:dyDescent="0.25">
      <c r="A75" s="11">
        <v>43</v>
      </c>
      <c r="B75" s="12" t="s">
        <v>70</v>
      </c>
      <c r="C75" s="87">
        <v>393549993.67000008</v>
      </c>
      <c r="D75" s="87">
        <v>615833665.38</v>
      </c>
      <c r="E75" s="87">
        <v>813329803.98999989</v>
      </c>
      <c r="F75" s="87">
        <v>824292930.19000006</v>
      </c>
      <c r="G75" s="87">
        <v>723871543.32000005</v>
      </c>
      <c r="H75" s="88">
        <v>506235532.94999993</v>
      </c>
    </row>
    <row r="76" spans="1:8" x14ac:dyDescent="0.25">
      <c r="A76" s="15">
        <v>441</v>
      </c>
      <c r="B76" s="16" t="s">
        <v>71</v>
      </c>
      <c r="C76" s="90">
        <v>27361492.27</v>
      </c>
      <c r="D76" s="90">
        <v>0</v>
      </c>
      <c r="E76" s="90">
        <v>5718657.8399999999</v>
      </c>
      <c r="F76" s="90">
        <v>7021551.7199999997</v>
      </c>
      <c r="G76" s="90">
        <v>7390516.3200000003</v>
      </c>
      <c r="H76" s="85">
        <v>6312493.2800000003</v>
      </c>
    </row>
    <row r="77" spans="1:8" x14ac:dyDescent="0.25">
      <c r="A77" s="15">
        <v>442</v>
      </c>
      <c r="B77" s="16" t="s">
        <v>72</v>
      </c>
      <c r="C77" s="90">
        <v>147068428.82000002</v>
      </c>
      <c r="D77" s="90">
        <v>207077712.77000016</v>
      </c>
      <c r="E77" s="90">
        <v>209264667.22999999</v>
      </c>
      <c r="F77" s="90">
        <v>234176064.95999986</v>
      </c>
      <c r="G77" s="90">
        <v>203033676.85000002</v>
      </c>
      <c r="H77" s="85">
        <v>163002980.37000009</v>
      </c>
    </row>
    <row r="78" spans="1:8" x14ac:dyDescent="0.25">
      <c r="A78" s="15">
        <v>443</v>
      </c>
      <c r="B78" s="16" t="s">
        <v>73</v>
      </c>
      <c r="C78" s="90">
        <v>73134919.039999992</v>
      </c>
      <c r="D78" s="90">
        <v>68078775.869999975</v>
      </c>
      <c r="E78" s="90">
        <v>75055590.340000018</v>
      </c>
      <c r="F78" s="90">
        <v>83258198.729999989</v>
      </c>
      <c r="G78" s="90">
        <v>84179594.700000003</v>
      </c>
      <c r="H78" s="85">
        <v>70846082.89000006</v>
      </c>
    </row>
    <row r="79" spans="1:8" x14ac:dyDescent="0.25">
      <c r="A79" s="15">
        <v>444</v>
      </c>
      <c r="B79" s="16" t="s">
        <v>74</v>
      </c>
      <c r="C79" s="90">
        <v>103564738.15000001</v>
      </c>
      <c r="D79" s="90">
        <v>97013330.400000006</v>
      </c>
      <c r="E79" s="90">
        <v>114148097.73999999</v>
      </c>
      <c r="F79" s="90">
        <v>116471761.06</v>
      </c>
      <c r="G79" s="90">
        <v>163792477.16999996</v>
      </c>
      <c r="H79" s="85">
        <v>133742528.53</v>
      </c>
    </row>
    <row r="80" spans="1:8" s="84" customFormat="1" x14ac:dyDescent="0.25">
      <c r="A80" s="11">
        <v>44</v>
      </c>
      <c r="B80" s="12" t="s">
        <v>75</v>
      </c>
      <c r="C80" s="87">
        <v>351129578.28000003</v>
      </c>
      <c r="D80" s="87">
        <v>372169819.04000008</v>
      </c>
      <c r="E80" s="87">
        <v>404187013.15000004</v>
      </c>
      <c r="F80" s="87">
        <v>440927576.46999985</v>
      </c>
      <c r="G80" s="87">
        <v>458396265.03999996</v>
      </c>
      <c r="H80" s="88">
        <v>373904085.07000017</v>
      </c>
    </row>
    <row r="81" spans="1:8" x14ac:dyDescent="0.25">
      <c r="A81" s="15">
        <v>451</v>
      </c>
      <c r="B81" s="16" t="s">
        <v>76</v>
      </c>
      <c r="C81" s="90">
        <v>27162169.32</v>
      </c>
      <c r="D81" s="90">
        <v>27541147.199999999</v>
      </c>
      <c r="E81" s="90">
        <v>42518386.140000001</v>
      </c>
      <c r="F81" s="90">
        <v>38570157.460000008</v>
      </c>
      <c r="G81" s="90">
        <v>42452441.360000007</v>
      </c>
      <c r="H81" s="85">
        <v>40739542.610000007</v>
      </c>
    </row>
    <row r="82" spans="1:8" x14ac:dyDescent="0.25">
      <c r="A82" s="11">
        <v>45</v>
      </c>
      <c r="B82" s="12" t="s">
        <v>77</v>
      </c>
      <c r="C82" s="87">
        <v>27162169.32</v>
      </c>
      <c r="D82" s="87">
        <v>27541147.199999999</v>
      </c>
      <c r="E82" s="87">
        <v>42518386.140000001</v>
      </c>
      <c r="F82" s="87">
        <v>38570157.460000008</v>
      </c>
      <c r="G82" s="87">
        <v>42452441.360000007</v>
      </c>
      <c r="H82" s="88">
        <v>40739542.610000007</v>
      </c>
    </row>
    <row r="83" spans="1:8" x14ac:dyDescent="0.25">
      <c r="A83" s="15">
        <v>461</v>
      </c>
      <c r="B83" s="16" t="s">
        <v>78</v>
      </c>
      <c r="C83" s="90">
        <v>8154519.9800000004</v>
      </c>
      <c r="D83" s="90">
        <v>13859462.039999995</v>
      </c>
      <c r="E83" s="90">
        <v>14499690.789999997</v>
      </c>
      <c r="F83" s="90">
        <v>15321463.99</v>
      </c>
      <c r="G83" s="90">
        <v>14736874.16</v>
      </c>
      <c r="H83" s="85">
        <v>9919683.5399999991</v>
      </c>
    </row>
    <row r="84" spans="1:8" x14ac:dyDescent="0.25">
      <c r="A84" s="11">
        <v>46</v>
      </c>
      <c r="B84" s="12" t="s">
        <v>79</v>
      </c>
      <c r="C84" s="87">
        <v>8154519.9800000004</v>
      </c>
      <c r="D84" s="87">
        <v>13859462.039999995</v>
      </c>
      <c r="E84" s="87">
        <v>14499690.789999997</v>
      </c>
      <c r="F84" s="87">
        <v>15321463.99</v>
      </c>
      <c r="G84" s="87">
        <v>14736874.16</v>
      </c>
      <c r="H84" s="88">
        <v>9919683.5399999991</v>
      </c>
    </row>
    <row r="85" spans="1:8" x14ac:dyDescent="0.25">
      <c r="A85" s="11">
        <v>4</v>
      </c>
      <c r="B85" s="12" t="s">
        <v>80</v>
      </c>
      <c r="C85" s="87">
        <v>13722474179.800001</v>
      </c>
      <c r="D85" s="87">
        <v>14938683378.060007</v>
      </c>
      <c r="E85" s="87">
        <v>16141095324.760002</v>
      </c>
      <c r="F85" s="87">
        <v>16763332707.589998</v>
      </c>
      <c r="G85" s="87">
        <v>17453451756.779999</v>
      </c>
      <c r="H85" s="60">
        <v>16319225143.680002</v>
      </c>
    </row>
    <row r="86" spans="1:8" x14ac:dyDescent="0.25">
      <c r="A86" s="7">
        <v>511</v>
      </c>
      <c r="B86" s="8" t="s">
        <v>81</v>
      </c>
      <c r="C86" s="10">
        <v>169900583.06</v>
      </c>
      <c r="D86" s="10">
        <v>377478795.40999997</v>
      </c>
      <c r="E86" s="10">
        <v>491841908.67999989</v>
      </c>
      <c r="F86" s="10">
        <v>645574419.42000008</v>
      </c>
      <c r="G86" s="10">
        <v>629004399.42999995</v>
      </c>
      <c r="H86" s="85">
        <v>269360847.82000005</v>
      </c>
    </row>
    <row r="87" spans="1:8" x14ac:dyDescent="0.25">
      <c r="A87" s="15">
        <v>512</v>
      </c>
      <c r="B87" s="16" t="s">
        <v>82</v>
      </c>
      <c r="C87" s="90">
        <v>433968527</v>
      </c>
      <c r="D87" s="90">
        <v>427581467.66000003</v>
      </c>
      <c r="E87" s="90">
        <v>526351847</v>
      </c>
      <c r="F87" s="90">
        <v>529774350</v>
      </c>
      <c r="G87" s="90">
        <v>637975411</v>
      </c>
      <c r="H87" s="85">
        <v>433705477</v>
      </c>
    </row>
    <row r="88" spans="1:8" x14ac:dyDescent="0.25">
      <c r="A88" s="19">
        <v>51</v>
      </c>
      <c r="B88" s="20" t="s">
        <v>83</v>
      </c>
      <c r="C88" s="87">
        <v>603869110.05999994</v>
      </c>
      <c r="D88" s="87">
        <v>805060263.06999993</v>
      </c>
      <c r="E88" s="87">
        <v>1018193755.6799998</v>
      </c>
      <c r="F88" s="87">
        <v>1175348769.4200001</v>
      </c>
      <c r="G88" s="87">
        <v>1266979810.4299998</v>
      </c>
      <c r="H88" s="88">
        <v>703066324.82000005</v>
      </c>
    </row>
    <row r="89" spans="1:8" x14ac:dyDescent="0.25">
      <c r="A89" s="15">
        <v>521</v>
      </c>
      <c r="B89" s="16" t="s">
        <v>84</v>
      </c>
      <c r="C89" s="90">
        <v>510989946.70999998</v>
      </c>
      <c r="D89" s="90">
        <v>455097865.18000007</v>
      </c>
      <c r="E89" s="90">
        <v>522246670.13999993</v>
      </c>
      <c r="F89" s="90">
        <v>622467164.23000002</v>
      </c>
      <c r="G89" s="90">
        <v>596737600.78999996</v>
      </c>
      <c r="H89" s="85">
        <v>367943802.8300001</v>
      </c>
    </row>
    <row r="90" spans="1:8" x14ac:dyDescent="0.25">
      <c r="A90" s="15">
        <v>522</v>
      </c>
      <c r="B90" s="16" t="s">
        <v>85</v>
      </c>
      <c r="C90" s="90">
        <v>1433391156.6700001</v>
      </c>
      <c r="D90" s="90">
        <v>815479319.45000005</v>
      </c>
      <c r="E90" s="90">
        <v>1182024333.6300001</v>
      </c>
      <c r="F90" s="90">
        <v>1433603199.4100001</v>
      </c>
      <c r="G90" s="90">
        <v>1365733645.4499998</v>
      </c>
      <c r="H90" s="85">
        <v>789421077.05999982</v>
      </c>
    </row>
    <row r="91" spans="1:8" x14ac:dyDescent="0.25">
      <c r="A91" s="15">
        <v>523</v>
      </c>
      <c r="B91" s="16" t="s">
        <v>86</v>
      </c>
      <c r="C91" s="90">
        <v>844295150.04999995</v>
      </c>
      <c r="D91" s="90">
        <v>959456429.17999995</v>
      </c>
      <c r="E91" s="90">
        <v>1030464305.47</v>
      </c>
      <c r="F91" s="90">
        <v>1108924648.7200005</v>
      </c>
      <c r="G91" s="90">
        <v>1110059440.3699999</v>
      </c>
      <c r="H91" s="85">
        <v>1049629790.8399997</v>
      </c>
    </row>
    <row r="92" spans="1:8" x14ac:dyDescent="0.25">
      <c r="A92" s="15">
        <v>524</v>
      </c>
      <c r="B92" s="16" t="s">
        <v>87</v>
      </c>
      <c r="C92" s="90">
        <v>16410806.690000001</v>
      </c>
      <c r="D92" s="90">
        <v>37823405.450000003</v>
      </c>
      <c r="E92" s="90">
        <v>38231136.940000005</v>
      </c>
      <c r="F92" s="90">
        <v>27031118.75</v>
      </c>
      <c r="G92" s="90">
        <v>25428341.899999999</v>
      </c>
      <c r="H92" s="85">
        <v>23477751.759999998</v>
      </c>
    </row>
    <row r="93" spans="1:8" x14ac:dyDescent="0.25">
      <c r="A93" s="15">
        <v>525</v>
      </c>
      <c r="B93" s="16" t="s">
        <v>88</v>
      </c>
      <c r="C93" s="90">
        <v>1000000</v>
      </c>
      <c r="D93" s="90">
        <v>7349908.5999999996</v>
      </c>
      <c r="E93" s="90">
        <v>55629168.229999997</v>
      </c>
      <c r="F93" s="90">
        <v>34320858</v>
      </c>
      <c r="G93" s="90">
        <v>22705242.830000002</v>
      </c>
      <c r="H93" s="85">
        <v>25387813.969999999</v>
      </c>
    </row>
    <row r="94" spans="1:8" x14ac:dyDescent="0.25">
      <c r="A94" s="15">
        <v>526</v>
      </c>
      <c r="B94" s="16" t="s">
        <v>89</v>
      </c>
      <c r="C94" s="90">
        <v>56825082.5</v>
      </c>
      <c r="D94" s="90">
        <v>48369656.219999999</v>
      </c>
      <c r="E94" s="90">
        <v>46711362.25</v>
      </c>
      <c r="F94" s="90">
        <v>32670182.630000003</v>
      </c>
      <c r="G94" s="90">
        <v>33975489.239999995</v>
      </c>
      <c r="H94" s="85">
        <v>43334089.730000004</v>
      </c>
    </row>
    <row r="95" spans="1:8" x14ac:dyDescent="0.25">
      <c r="A95" s="15">
        <v>527</v>
      </c>
      <c r="B95" s="16" t="s">
        <v>90</v>
      </c>
      <c r="C95" s="85" t="s">
        <v>8</v>
      </c>
      <c r="D95" s="85" t="s">
        <v>8</v>
      </c>
      <c r="E95" s="85" t="s">
        <v>8</v>
      </c>
      <c r="F95" s="85" t="s">
        <v>8</v>
      </c>
      <c r="G95" s="85" t="s">
        <v>8</v>
      </c>
      <c r="H95" s="85">
        <v>36127339.829999998</v>
      </c>
    </row>
    <row r="96" spans="1:8" x14ac:dyDescent="0.25">
      <c r="A96" s="11">
        <v>52</v>
      </c>
      <c r="B96" s="12" t="s">
        <v>91</v>
      </c>
      <c r="C96" s="87">
        <v>2862912142.6200004</v>
      </c>
      <c r="D96" s="87">
        <v>2323576584.0799994</v>
      </c>
      <c r="E96" s="87">
        <v>2875306976.6599998</v>
      </c>
      <c r="F96" s="87">
        <v>3259017171.7400007</v>
      </c>
      <c r="G96" s="87">
        <v>3154639760.5799994</v>
      </c>
      <c r="H96" s="88">
        <v>2335321666.0199995</v>
      </c>
    </row>
    <row r="97" spans="1:8" x14ac:dyDescent="0.25">
      <c r="A97" s="15">
        <v>531</v>
      </c>
      <c r="B97" s="16" t="s">
        <v>92</v>
      </c>
      <c r="C97" s="90">
        <v>299661831.31999999</v>
      </c>
      <c r="D97" s="90">
        <v>252457681.09</v>
      </c>
      <c r="E97" s="90">
        <v>270415685.03000003</v>
      </c>
      <c r="F97" s="90">
        <v>306461113.59999996</v>
      </c>
      <c r="G97" s="90">
        <v>290414395.45000005</v>
      </c>
      <c r="H97" s="85">
        <v>216867619.18000001</v>
      </c>
    </row>
    <row r="98" spans="1:8" x14ac:dyDescent="0.25">
      <c r="A98" s="15">
        <v>532</v>
      </c>
      <c r="B98" s="16" t="s">
        <v>93</v>
      </c>
      <c r="C98" s="90">
        <v>46381302.440000005</v>
      </c>
      <c r="D98" s="90">
        <v>45883711.209999993</v>
      </c>
      <c r="E98" s="90">
        <v>45490810.410000004</v>
      </c>
      <c r="F98" s="90">
        <v>38065241.189999998</v>
      </c>
      <c r="G98" s="90">
        <v>41780234.390000001</v>
      </c>
      <c r="H98" s="85">
        <v>37048366.989999987</v>
      </c>
    </row>
    <row r="99" spans="1:8" x14ac:dyDescent="0.25">
      <c r="A99" s="15">
        <v>533</v>
      </c>
      <c r="B99" s="16" t="s">
        <v>94</v>
      </c>
      <c r="C99" s="90">
        <v>500324966</v>
      </c>
      <c r="D99" s="90">
        <v>531064962</v>
      </c>
      <c r="E99" s="90">
        <v>514509081</v>
      </c>
      <c r="F99" s="90">
        <v>512633336</v>
      </c>
      <c r="G99" s="90">
        <v>497451237.99999994</v>
      </c>
      <c r="H99" s="85">
        <v>446762159.78999996</v>
      </c>
    </row>
    <row r="100" spans="1:8" x14ac:dyDescent="0.25">
      <c r="A100" s="11">
        <v>53</v>
      </c>
      <c r="B100" s="12" t="s">
        <v>95</v>
      </c>
      <c r="C100" s="87">
        <v>846368099.75999999</v>
      </c>
      <c r="D100" s="87">
        <v>829406354.29999995</v>
      </c>
      <c r="E100" s="87">
        <v>830415576.44000006</v>
      </c>
      <c r="F100" s="87">
        <v>857159690.78999996</v>
      </c>
      <c r="G100" s="87">
        <v>829645867.83999991</v>
      </c>
      <c r="H100" s="87">
        <v>700678145.95999992</v>
      </c>
    </row>
    <row r="101" spans="1:8" x14ac:dyDescent="0.25">
      <c r="A101" s="15">
        <v>541</v>
      </c>
      <c r="B101" s="16" t="s">
        <v>96</v>
      </c>
      <c r="C101" s="90">
        <v>4520000</v>
      </c>
      <c r="D101" s="90">
        <v>7920000</v>
      </c>
      <c r="E101" s="90">
        <v>3110000</v>
      </c>
      <c r="F101" s="90">
        <v>3500000</v>
      </c>
      <c r="G101" s="90">
        <v>3091783.04</v>
      </c>
      <c r="H101" s="85">
        <v>0</v>
      </c>
    </row>
    <row r="102" spans="1:8" x14ac:dyDescent="0.25">
      <c r="A102" s="15">
        <v>542</v>
      </c>
      <c r="B102" s="16" t="s">
        <v>97</v>
      </c>
      <c r="C102" s="90">
        <v>14774121.299999999</v>
      </c>
      <c r="D102" s="90">
        <v>19453844.670000009</v>
      </c>
      <c r="E102" s="90">
        <v>24358992.580000002</v>
      </c>
      <c r="F102" s="90">
        <v>24669650.240000013</v>
      </c>
      <c r="G102" s="90">
        <v>24981585.109999999</v>
      </c>
      <c r="H102" s="85">
        <v>22946569.570000011</v>
      </c>
    </row>
    <row r="103" spans="1:8" x14ac:dyDescent="0.25">
      <c r="A103" s="15">
        <v>543</v>
      </c>
      <c r="B103" s="16" t="s">
        <v>98</v>
      </c>
      <c r="C103" s="90">
        <v>192836140.69</v>
      </c>
      <c r="D103" s="90">
        <v>169624525.22</v>
      </c>
      <c r="E103" s="90">
        <v>181539800.86999997</v>
      </c>
      <c r="F103" s="90">
        <v>196809472.75999999</v>
      </c>
      <c r="G103" s="90">
        <v>109206612.39</v>
      </c>
      <c r="H103" s="85">
        <v>89898261.519999996</v>
      </c>
    </row>
    <row r="104" spans="1:8" x14ac:dyDescent="0.25">
      <c r="A104" s="15">
        <v>544</v>
      </c>
      <c r="B104" s="16" t="s">
        <v>99</v>
      </c>
      <c r="C104" s="90">
        <v>8113000</v>
      </c>
      <c r="D104" s="90">
        <v>1273000</v>
      </c>
      <c r="E104" s="90">
        <v>1364000</v>
      </c>
      <c r="F104" s="90">
        <v>1661700</v>
      </c>
      <c r="G104" s="90">
        <v>3736000</v>
      </c>
      <c r="H104" s="85">
        <v>1816394.47</v>
      </c>
    </row>
    <row r="105" spans="1:8" x14ac:dyDescent="0.25">
      <c r="A105" s="11">
        <v>54</v>
      </c>
      <c r="B105" s="12" t="s">
        <v>100</v>
      </c>
      <c r="C105" s="87">
        <v>220243261.99000001</v>
      </c>
      <c r="D105" s="87">
        <v>198271369.89000002</v>
      </c>
      <c r="E105" s="87">
        <v>210372793.44999999</v>
      </c>
      <c r="F105" s="87">
        <v>226640823</v>
      </c>
      <c r="G105" s="87">
        <v>141015980.53999999</v>
      </c>
      <c r="H105" s="87">
        <v>114661225.56</v>
      </c>
    </row>
    <row r="106" spans="1:8" x14ac:dyDescent="0.25">
      <c r="A106" s="15">
        <v>551</v>
      </c>
      <c r="B106" s="16" t="s">
        <v>101</v>
      </c>
      <c r="C106" s="90">
        <v>179775036.12000006</v>
      </c>
      <c r="D106" s="90">
        <v>185015029.44999996</v>
      </c>
      <c r="E106" s="90">
        <v>177083361.12999997</v>
      </c>
      <c r="F106" s="90">
        <v>201472067.59000006</v>
      </c>
      <c r="G106" s="90">
        <v>206248478.46000001</v>
      </c>
      <c r="H106" s="85">
        <v>119103275.24000001</v>
      </c>
    </row>
    <row r="107" spans="1:8" x14ac:dyDescent="0.25">
      <c r="A107" s="15">
        <v>552</v>
      </c>
      <c r="B107" s="16" t="s">
        <v>102</v>
      </c>
      <c r="C107" s="90">
        <v>119611120.14</v>
      </c>
      <c r="D107" s="90">
        <v>131681971.09999999</v>
      </c>
      <c r="E107" s="90">
        <v>128774006.52</v>
      </c>
      <c r="F107" s="90">
        <v>124558095.74000001</v>
      </c>
      <c r="G107" s="90">
        <v>127004069.17</v>
      </c>
      <c r="H107" s="85">
        <v>118217881.00000001</v>
      </c>
    </row>
    <row r="108" spans="1:8" x14ac:dyDescent="0.25">
      <c r="A108" s="15">
        <v>553</v>
      </c>
      <c r="B108" s="16" t="s">
        <v>103</v>
      </c>
      <c r="C108" s="90">
        <v>7614646.4800000004</v>
      </c>
      <c r="D108" s="90">
        <v>9387976.3300000001</v>
      </c>
      <c r="E108" s="90">
        <v>10013725.83</v>
      </c>
      <c r="F108" s="90">
        <v>9909450</v>
      </c>
      <c r="G108" s="90">
        <v>7742435.5700000003</v>
      </c>
      <c r="H108" s="85">
        <v>4265744.66</v>
      </c>
    </row>
    <row r="109" spans="1:8" x14ac:dyDescent="0.25">
      <c r="A109" s="15">
        <v>554</v>
      </c>
      <c r="B109" s="16" t="s">
        <v>104</v>
      </c>
      <c r="C109" s="90">
        <v>9997976.8200000022</v>
      </c>
      <c r="D109" s="90">
        <v>8746827</v>
      </c>
      <c r="E109" s="90">
        <v>9186887.4499999993</v>
      </c>
      <c r="F109" s="90">
        <v>8148261.0599999996</v>
      </c>
      <c r="G109" s="90">
        <v>8594813.7300000004</v>
      </c>
      <c r="H109" s="85">
        <v>5941347.9099999992</v>
      </c>
    </row>
    <row r="110" spans="1:8" s="84" customFormat="1" x14ac:dyDescent="0.25">
      <c r="A110" s="11">
        <v>55</v>
      </c>
      <c r="B110" s="12" t="s">
        <v>105</v>
      </c>
      <c r="C110" s="87">
        <v>316998779.56000006</v>
      </c>
      <c r="D110" s="87">
        <v>334831803.87999994</v>
      </c>
      <c r="E110" s="87">
        <v>325057980.92999995</v>
      </c>
      <c r="F110" s="87">
        <v>344087874.39000005</v>
      </c>
      <c r="G110" s="87">
        <v>349589796.93000001</v>
      </c>
      <c r="H110" s="87">
        <v>247528248.81</v>
      </c>
    </row>
    <row r="111" spans="1:8" x14ac:dyDescent="0.25">
      <c r="A111" s="15">
        <v>561</v>
      </c>
      <c r="B111" s="16" t="s">
        <v>106</v>
      </c>
      <c r="C111" s="92">
        <v>22123230</v>
      </c>
      <c r="D111" s="17">
        <v>47486688</v>
      </c>
      <c r="E111" s="17">
        <v>21493000</v>
      </c>
      <c r="F111" s="17">
        <v>18601200</v>
      </c>
      <c r="G111" s="17">
        <v>5784609.6299999999</v>
      </c>
      <c r="H111" s="18">
        <v>16718815.100000001</v>
      </c>
    </row>
    <row r="112" spans="1:8" x14ac:dyDescent="0.25">
      <c r="A112" s="15">
        <v>562</v>
      </c>
      <c r="B112" s="16" t="s">
        <v>107</v>
      </c>
      <c r="C112" s="92">
        <v>183888973.92000002</v>
      </c>
      <c r="D112" s="17">
        <v>157285863.19999999</v>
      </c>
      <c r="E112" s="17">
        <v>198917172</v>
      </c>
      <c r="F112" s="17">
        <v>268001640.28</v>
      </c>
      <c r="G112" s="17">
        <v>271430884.72000003</v>
      </c>
      <c r="H112" s="18">
        <v>203285665.25</v>
      </c>
    </row>
    <row r="113" spans="1:8" x14ac:dyDescent="0.25">
      <c r="A113" s="11">
        <v>56</v>
      </c>
      <c r="B113" s="12" t="s">
        <v>108</v>
      </c>
      <c r="C113" s="14">
        <v>206012203.92000002</v>
      </c>
      <c r="D113" s="14">
        <v>204772551.19999999</v>
      </c>
      <c r="E113" s="14">
        <v>220410172</v>
      </c>
      <c r="F113" s="14">
        <v>286602840.27999997</v>
      </c>
      <c r="G113" s="14">
        <v>277215494.35000002</v>
      </c>
      <c r="H113" s="14">
        <v>220004480.34999999</v>
      </c>
    </row>
    <row r="114" spans="1:8" x14ac:dyDescent="0.25">
      <c r="A114" s="15">
        <v>571</v>
      </c>
      <c r="B114" s="16" t="s">
        <v>109</v>
      </c>
      <c r="C114" s="92">
        <v>102715331.24000001</v>
      </c>
      <c r="D114" s="17">
        <v>125375252.11999997</v>
      </c>
      <c r="E114" s="17">
        <v>131286802.81</v>
      </c>
      <c r="F114" s="17">
        <v>172414220.16</v>
      </c>
      <c r="G114" s="17">
        <v>180589073.81999999</v>
      </c>
      <c r="H114" s="18">
        <v>165976774.89999995</v>
      </c>
    </row>
    <row r="115" spans="1:8" x14ac:dyDescent="0.25">
      <c r="A115" s="15">
        <v>572</v>
      </c>
      <c r="B115" s="16" t="s">
        <v>110</v>
      </c>
      <c r="C115" s="92">
        <v>27315738</v>
      </c>
      <c r="D115" s="17">
        <v>36405930.939999998</v>
      </c>
      <c r="E115" s="17">
        <v>40184915.960000001</v>
      </c>
      <c r="F115" s="17">
        <v>39091583.329999998</v>
      </c>
      <c r="G115" s="17">
        <v>43575362.289999999</v>
      </c>
      <c r="H115" s="18">
        <v>42728405.93</v>
      </c>
    </row>
    <row r="116" spans="1:8" x14ac:dyDescent="0.25">
      <c r="A116" s="15">
        <v>573</v>
      </c>
      <c r="B116" s="16" t="s">
        <v>111</v>
      </c>
      <c r="C116" s="92">
        <v>35333439.769999996</v>
      </c>
      <c r="D116" s="17">
        <v>54585759.939999998</v>
      </c>
      <c r="E116" s="17">
        <v>57057570.259999998</v>
      </c>
      <c r="F116" s="17">
        <v>157505635.88</v>
      </c>
      <c r="G116" s="17">
        <v>198214599.28999999</v>
      </c>
      <c r="H116" s="18">
        <v>242942810.6399999</v>
      </c>
    </row>
    <row r="117" spans="1:8" x14ac:dyDescent="0.25">
      <c r="A117" s="15">
        <v>574</v>
      </c>
      <c r="B117" s="16" t="s">
        <v>112</v>
      </c>
      <c r="C117" s="92">
        <v>29344514.059999999</v>
      </c>
      <c r="D117" s="17">
        <v>63437862.140000001</v>
      </c>
      <c r="E117" s="17">
        <v>145064581.64000002</v>
      </c>
      <c r="F117" s="17">
        <v>143162059.94999999</v>
      </c>
      <c r="G117" s="17">
        <v>199502614.45999998</v>
      </c>
      <c r="H117" s="18">
        <v>26305270.469999999</v>
      </c>
    </row>
    <row r="118" spans="1:8" x14ac:dyDescent="0.25">
      <c r="A118" s="11">
        <v>57</v>
      </c>
      <c r="B118" s="12" t="s">
        <v>113</v>
      </c>
      <c r="C118" s="14">
        <v>194709023.06999999</v>
      </c>
      <c r="D118" s="14">
        <v>279804805.13999999</v>
      </c>
      <c r="E118" s="14">
        <v>373593870.67000002</v>
      </c>
      <c r="F118" s="14">
        <v>512173499.31999999</v>
      </c>
      <c r="G118" s="14">
        <v>621881649.8599999</v>
      </c>
      <c r="H118" s="14">
        <v>477953261.93999982</v>
      </c>
    </row>
    <row r="119" spans="1:8" x14ac:dyDescent="0.25">
      <c r="A119" s="15">
        <v>581</v>
      </c>
      <c r="B119" s="16" t="s">
        <v>114</v>
      </c>
      <c r="C119" s="92">
        <v>26006900.899999999</v>
      </c>
      <c r="D119" s="17">
        <v>35183750.25</v>
      </c>
      <c r="E119" s="17">
        <v>34520126.530000009</v>
      </c>
      <c r="F119" s="17">
        <v>45925853.129999995</v>
      </c>
      <c r="G119" s="17">
        <v>38543823.649999999</v>
      </c>
      <c r="H119" s="18">
        <v>30567635.389999997</v>
      </c>
    </row>
    <row r="120" spans="1:8" x14ac:dyDescent="0.25">
      <c r="A120" s="15">
        <v>582</v>
      </c>
      <c r="B120" s="16" t="s">
        <v>115</v>
      </c>
      <c r="C120" s="92">
        <v>7667484</v>
      </c>
      <c r="D120" s="17">
        <v>7886909</v>
      </c>
      <c r="E120" s="17">
        <v>8338000</v>
      </c>
      <c r="F120" s="17">
        <v>8040322.8500000006</v>
      </c>
      <c r="G120" s="17">
        <v>7967775.8399999999</v>
      </c>
      <c r="H120" s="18">
        <v>6337585.21</v>
      </c>
    </row>
    <row r="121" spans="1:8" x14ac:dyDescent="0.25">
      <c r="A121" s="15">
        <v>583</v>
      </c>
      <c r="B121" s="16" t="s">
        <v>116</v>
      </c>
      <c r="C121" s="92">
        <v>9681647</v>
      </c>
      <c r="D121" s="17">
        <v>11745832</v>
      </c>
      <c r="E121" s="17">
        <v>11450140.190000001</v>
      </c>
      <c r="F121" s="17">
        <v>11319369.089999998</v>
      </c>
      <c r="G121" s="17">
        <v>10210424</v>
      </c>
      <c r="H121" s="18">
        <v>8716895.7899999991</v>
      </c>
    </row>
    <row r="122" spans="1:8" x14ac:dyDescent="0.25">
      <c r="A122" s="15">
        <v>584</v>
      </c>
      <c r="B122" s="16" t="s">
        <v>117</v>
      </c>
      <c r="C122" s="18" t="s">
        <v>8</v>
      </c>
      <c r="D122" s="18" t="s">
        <v>8</v>
      </c>
      <c r="E122" s="17">
        <v>1825548.27</v>
      </c>
      <c r="F122" s="17">
        <v>1859438.42</v>
      </c>
      <c r="G122" s="17">
        <v>1980398.55</v>
      </c>
      <c r="H122" s="18">
        <v>1285788.8699999999</v>
      </c>
    </row>
    <row r="123" spans="1:8" x14ac:dyDescent="0.25">
      <c r="A123" s="11">
        <v>58</v>
      </c>
      <c r="B123" s="12" t="s">
        <v>118</v>
      </c>
      <c r="C123" s="14">
        <v>43356031.899999999</v>
      </c>
      <c r="D123" s="14">
        <v>54816491.25</v>
      </c>
      <c r="E123" s="14">
        <v>56133814.990000017</v>
      </c>
      <c r="F123" s="14">
        <v>67144983.489999995</v>
      </c>
      <c r="G123" s="14">
        <v>58702422.039999992</v>
      </c>
      <c r="H123" s="14">
        <v>46907905.25999999</v>
      </c>
    </row>
    <row r="124" spans="1:8" x14ac:dyDescent="0.25">
      <c r="A124" s="21">
        <v>5</v>
      </c>
      <c r="B124" s="22" t="s">
        <v>119</v>
      </c>
      <c r="C124" s="23">
        <v>5294468652.8800001</v>
      </c>
      <c r="D124" s="23">
        <v>5030540222.8099995</v>
      </c>
      <c r="E124" s="23">
        <v>5909484940.8199997</v>
      </c>
      <c r="F124" s="23">
        <v>6728175652.4300003</v>
      </c>
      <c r="G124" s="23">
        <v>6699670782.5699997</v>
      </c>
      <c r="H124" s="60">
        <v>4846121258.7199993</v>
      </c>
    </row>
    <row r="125" spans="1:8" x14ac:dyDescent="0.25">
      <c r="A125" s="7">
        <v>611</v>
      </c>
      <c r="B125" s="8" t="s">
        <v>120</v>
      </c>
      <c r="C125" s="10">
        <v>4949850.82</v>
      </c>
      <c r="D125" s="10">
        <v>5466206.2199999997</v>
      </c>
      <c r="E125" s="10">
        <v>8465864.2200000007</v>
      </c>
      <c r="F125" s="10">
        <v>7906555.1200000001</v>
      </c>
      <c r="G125" s="10">
        <v>7772999.6000000006</v>
      </c>
      <c r="H125" s="18">
        <v>6148295.3899999997</v>
      </c>
    </row>
    <row r="126" spans="1:8" x14ac:dyDescent="0.25">
      <c r="A126" s="15">
        <v>612</v>
      </c>
      <c r="B126" s="16" t="s">
        <v>121</v>
      </c>
      <c r="C126" s="17">
        <v>23884517</v>
      </c>
      <c r="D126" s="17">
        <v>25106152.089999992</v>
      </c>
      <c r="E126" s="17">
        <v>43382683.379999995</v>
      </c>
      <c r="F126" s="17">
        <v>38978887.36999999</v>
      </c>
      <c r="G126" s="17">
        <v>41884827.979999989</v>
      </c>
      <c r="H126" s="18">
        <v>26427374.710000001</v>
      </c>
    </row>
    <row r="127" spans="1:8" x14ac:dyDescent="0.25">
      <c r="A127" s="15">
        <v>613</v>
      </c>
      <c r="B127" s="16" t="s">
        <v>122</v>
      </c>
      <c r="C127" s="17">
        <v>9026907</v>
      </c>
      <c r="D127" s="17">
        <v>8944800</v>
      </c>
      <c r="E127" s="17">
        <v>56311430.780000001</v>
      </c>
      <c r="F127" s="17">
        <v>66525555.63000001</v>
      </c>
      <c r="G127" s="17">
        <v>63782769.370000005</v>
      </c>
      <c r="H127" s="18">
        <v>41688929.480000004</v>
      </c>
    </row>
    <row r="128" spans="1:8" x14ac:dyDescent="0.25">
      <c r="A128" s="15">
        <v>614</v>
      </c>
      <c r="B128" s="16" t="s">
        <v>123</v>
      </c>
      <c r="C128" s="17">
        <v>31240028</v>
      </c>
      <c r="D128" s="17">
        <v>57365000</v>
      </c>
      <c r="E128" s="17">
        <v>69466313</v>
      </c>
      <c r="F128" s="17">
        <v>62054962.920000002</v>
      </c>
      <c r="G128" s="17">
        <v>63758329.729999997</v>
      </c>
      <c r="H128" s="18">
        <v>70011347.890000001</v>
      </c>
    </row>
    <row r="129" spans="1:8" x14ac:dyDescent="0.25">
      <c r="A129" s="15">
        <v>615</v>
      </c>
      <c r="B129" s="16" t="s">
        <v>124</v>
      </c>
      <c r="C129" s="17">
        <v>10129306.620000001</v>
      </c>
      <c r="D129" s="17">
        <v>7092661.9500000002</v>
      </c>
      <c r="E129" s="18" t="s">
        <v>8</v>
      </c>
      <c r="F129" s="18" t="s">
        <v>8</v>
      </c>
      <c r="G129" s="18" t="s">
        <v>8</v>
      </c>
      <c r="H129" s="18" t="s">
        <v>8</v>
      </c>
    </row>
    <row r="130" spans="1:8" x14ac:dyDescent="0.25">
      <c r="A130" s="15">
        <v>616</v>
      </c>
      <c r="B130" s="16" t="s">
        <v>125</v>
      </c>
      <c r="C130" s="18" t="s">
        <v>8</v>
      </c>
      <c r="D130" s="18" t="s">
        <v>8</v>
      </c>
      <c r="E130" s="17">
        <v>3580368</v>
      </c>
      <c r="F130" s="17">
        <v>4413289</v>
      </c>
      <c r="G130" s="17">
        <v>7638203.0600000005</v>
      </c>
      <c r="H130" s="18">
        <v>9096509.3100000005</v>
      </c>
    </row>
    <row r="131" spans="1:8" x14ac:dyDescent="0.25">
      <c r="A131" s="11">
        <v>61</v>
      </c>
      <c r="B131" s="12" t="s">
        <v>126</v>
      </c>
      <c r="C131" s="14">
        <v>79230609.439999998</v>
      </c>
      <c r="D131" s="14">
        <v>103974820.25999999</v>
      </c>
      <c r="E131" s="14">
        <v>181206659.38</v>
      </c>
      <c r="F131" s="14">
        <v>179879250.04000002</v>
      </c>
      <c r="G131" s="14">
        <v>184837129.73999998</v>
      </c>
      <c r="H131" s="14">
        <v>153372456.78000003</v>
      </c>
    </row>
    <row r="132" spans="1:8" x14ac:dyDescent="0.25">
      <c r="A132" s="15">
        <v>621</v>
      </c>
      <c r="B132" s="16" t="s">
        <v>127</v>
      </c>
      <c r="C132" s="17">
        <v>573587</v>
      </c>
      <c r="D132" s="17">
        <v>934357</v>
      </c>
      <c r="E132" s="17">
        <v>987075</v>
      </c>
      <c r="F132" s="17">
        <v>2623510</v>
      </c>
      <c r="G132" s="17">
        <v>2623500</v>
      </c>
      <c r="H132" s="18">
        <v>1841304.6800000002</v>
      </c>
    </row>
    <row r="133" spans="1:8" x14ac:dyDescent="0.25">
      <c r="A133" s="15">
        <v>622</v>
      </c>
      <c r="B133" s="16" t="s">
        <v>128</v>
      </c>
      <c r="C133" s="17">
        <v>41616019.079999998</v>
      </c>
      <c r="D133" s="17">
        <v>62179246</v>
      </c>
      <c r="E133" s="17">
        <v>103495762.92</v>
      </c>
      <c r="F133" s="17">
        <v>120502202.5</v>
      </c>
      <c r="G133" s="17">
        <v>163345250</v>
      </c>
      <c r="H133" s="18">
        <v>150857164.42999995</v>
      </c>
    </row>
    <row r="134" spans="1:8" x14ac:dyDescent="0.25">
      <c r="A134" s="11">
        <v>62</v>
      </c>
      <c r="B134" s="12" t="s">
        <v>129</v>
      </c>
      <c r="C134" s="14">
        <v>42189606.079999998</v>
      </c>
      <c r="D134" s="14">
        <v>63113603</v>
      </c>
      <c r="E134" s="14">
        <v>104482837.92</v>
      </c>
      <c r="F134" s="14">
        <v>123125712.5</v>
      </c>
      <c r="G134" s="14">
        <v>165968750</v>
      </c>
      <c r="H134" s="14">
        <v>152698469.10999995</v>
      </c>
    </row>
    <row r="135" spans="1:8" x14ac:dyDescent="0.25">
      <c r="A135" s="15">
        <v>631</v>
      </c>
      <c r="B135" s="16" t="s">
        <v>130</v>
      </c>
      <c r="C135" s="17">
        <v>16939415.359999999</v>
      </c>
      <c r="D135" s="17">
        <v>16220123.000000002</v>
      </c>
      <c r="E135" s="17">
        <v>16673579.279999999</v>
      </c>
      <c r="F135" s="17">
        <v>40210479.829999998</v>
      </c>
      <c r="G135" s="17">
        <v>40292563.369999997</v>
      </c>
      <c r="H135" s="18">
        <v>58808101.50999999</v>
      </c>
    </row>
    <row r="136" spans="1:8" x14ac:dyDescent="0.25">
      <c r="A136" s="15">
        <v>632</v>
      </c>
      <c r="B136" s="16" t="s">
        <v>131</v>
      </c>
      <c r="C136" s="17">
        <v>6637927</v>
      </c>
      <c r="D136" s="17">
        <v>7420039</v>
      </c>
      <c r="E136" s="17">
        <v>7676338.4799999995</v>
      </c>
      <c r="F136" s="18" t="s">
        <v>8</v>
      </c>
      <c r="G136" s="18" t="s">
        <v>8</v>
      </c>
      <c r="H136" s="18" t="s">
        <v>8</v>
      </c>
    </row>
    <row r="137" spans="1:8" x14ac:dyDescent="0.25">
      <c r="A137" s="15">
        <v>633</v>
      </c>
      <c r="B137" s="16" t="s">
        <v>132</v>
      </c>
      <c r="C137" s="17">
        <v>4199999</v>
      </c>
      <c r="D137" s="17">
        <v>2510000</v>
      </c>
      <c r="E137" s="17">
        <v>2512680.04</v>
      </c>
      <c r="F137" s="18" t="s">
        <v>8</v>
      </c>
      <c r="G137" s="18" t="s">
        <v>8</v>
      </c>
      <c r="H137" s="18" t="s">
        <v>8</v>
      </c>
    </row>
    <row r="138" spans="1:8" x14ac:dyDescent="0.25">
      <c r="A138" s="15">
        <v>634</v>
      </c>
      <c r="B138" s="16" t="s">
        <v>133</v>
      </c>
      <c r="C138" s="18" t="s">
        <v>8</v>
      </c>
      <c r="D138" s="18" t="s">
        <v>8</v>
      </c>
      <c r="E138" s="17">
        <v>1992020</v>
      </c>
      <c r="F138" s="17">
        <v>1899082.64</v>
      </c>
      <c r="G138" s="17">
        <v>1036674.38</v>
      </c>
      <c r="H138" s="18">
        <v>1223490.3199999998</v>
      </c>
    </row>
    <row r="139" spans="1:8" x14ac:dyDescent="0.25">
      <c r="A139" s="11">
        <v>63</v>
      </c>
      <c r="B139" s="12" t="s">
        <v>134</v>
      </c>
      <c r="C139" s="14">
        <v>27777341.359999999</v>
      </c>
      <c r="D139" s="14">
        <v>26150162</v>
      </c>
      <c r="E139" s="14">
        <v>28854617.799999997</v>
      </c>
      <c r="F139" s="14">
        <v>42109562.469999999</v>
      </c>
      <c r="G139" s="14">
        <v>41329237.75</v>
      </c>
      <c r="H139" s="14">
        <v>60031591.829999991</v>
      </c>
    </row>
    <row r="140" spans="1:8" x14ac:dyDescent="0.25">
      <c r="A140" s="15">
        <v>641</v>
      </c>
      <c r="B140" s="16" t="s">
        <v>135</v>
      </c>
      <c r="C140" s="17">
        <v>33504050</v>
      </c>
      <c r="D140" s="17">
        <v>79560000</v>
      </c>
      <c r="E140" s="17">
        <v>66647320</v>
      </c>
      <c r="F140" s="17">
        <v>33325616</v>
      </c>
      <c r="G140" s="17">
        <v>42612757.329999998</v>
      </c>
      <c r="H140" s="18">
        <v>109594495.94000001</v>
      </c>
    </row>
    <row r="141" spans="1:8" x14ac:dyDescent="0.25">
      <c r="A141" s="15">
        <v>642</v>
      </c>
      <c r="B141" s="16" t="s">
        <v>136</v>
      </c>
      <c r="C141" s="17">
        <v>45713980</v>
      </c>
      <c r="D141" s="17">
        <v>41489020</v>
      </c>
      <c r="E141" s="17">
        <v>39243160</v>
      </c>
      <c r="F141" s="17">
        <v>36841999.390000001</v>
      </c>
      <c r="G141" s="17">
        <v>36922000</v>
      </c>
      <c r="H141" s="18">
        <v>11770000</v>
      </c>
    </row>
    <row r="142" spans="1:8" x14ac:dyDescent="0.25">
      <c r="A142" s="11">
        <v>64</v>
      </c>
      <c r="B142" s="12" t="s">
        <v>137</v>
      </c>
      <c r="C142" s="14">
        <v>79218030</v>
      </c>
      <c r="D142" s="14">
        <v>121049020</v>
      </c>
      <c r="E142" s="14">
        <v>105890480</v>
      </c>
      <c r="F142" s="14">
        <v>70167615.390000001</v>
      </c>
      <c r="G142" s="14">
        <v>79534757.329999998</v>
      </c>
      <c r="H142" s="14">
        <v>121364495.94000001</v>
      </c>
    </row>
    <row r="143" spans="1:8" x14ac:dyDescent="0.25">
      <c r="A143" s="15">
        <v>651</v>
      </c>
      <c r="B143" s="16" t="s">
        <v>138</v>
      </c>
      <c r="C143" s="17">
        <v>50180393.520000011</v>
      </c>
      <c r="D143" s="17">
        <v>48256068.179999992</v>
      </c>
      <c r="E143" s="17">
        <v>49680511.650000006</v>
      </c>
      <c r="F143" s="17">
        <v>61452016.089999996</v>
      </c>
      <c r="G143" s="17">
        <v>64708772.469999984</v>
      </c>
      <c r="H143" s="18">
        <v>45708881.420000009</v>
      </c>
    </row>
    <row r="144" spans="1:8" x14ac:dyDescent="0.25">
      <c r="A144" s="15">
        <v>652</v>
      </c>
      <c r="B144" s="16" t="s">
        <v>139</v>
      </c>
      <c r="C144" s="17">
        <v>8681477</v>
      </c>
      <c r="D144" s="17">
        <v>12756500</v>
      </c>
      <c r="E144" s="17">
        <v>15239974</v>
      </c>
      <c r="F144" s="17">
        <v>24308360</v>
      </c>
      <c r="G144" s="17">
        <v>26578362</v>
      </c>
      <c r="H144" s="18">
        <v>21166116.850000001</v>
      </c>
    </row>
    <row r="145" spans="1:8" x14ac:dyDescent="0.25">
      <c r="A145" s="11">
        <v>65</v>
      </c>
      <c r="B145" s="12" t="s">
        <v>140</v>
      </c>
      <c r="C145" s="14">
        <v>58861870.520000011</v>
      </c>
      <c r="D145" s="14">
        <v>61012568.179999992</v>
      </c>
      <c r="E145" s="14">
        <v>64920485.650000006</v>
      </c>
      <c r="F145" s="14">
        <v>85760376.090000004</v>
      </c>
      <c r="G145" s="14">
        <v>91287134.469999984</v>
      </c>
      <c r="H145" s="14">
        <v>66874998.270000011</v>
      </c>
    </row>
    <row r="146" spans="1:8" x14ac:dyDescent="0.25">
      <c r="A146" s="15">
        <v>661</v>
      </c>
      <c r="B146" s="16" t="s">
        <v>141</v>
      </c>
      <c r="C146" s="17">
        <v>10124265.729999999</v>
      </c>
      <c r="D146" s="17">
        <v>10516312</v>
      </c>
      <c r="E146" s="17">
        <v>27126143.969999999</v>
      </c>
      <c r="F146" s="17">
        <v>25315171.379999999</v>
      </c>
      <c r="G146" s="17">
        <v>16962436.120000001</v>
      </c>
      <c r="H146" s="18">
        <v>32990860.739999998</v>
      </c>
    </row>
    <row r="147" spans="1:8" x14ac:dyDescent="0.25">
      <c r="A147" s="11">
        <v>66</v>
      </c>
      <c r="B147" s="12" t="s">
        <v>142</v>
      </c>
      <c r="C147" s="14">
        <v>10124265.729999999</v>
      </c>
      <c r="D147" s="14">
        <v>10516312</v>
      </c>
      <c r="E147" s="14">
        <v>27126143.969999999</v>
      </c>
      <c r="F147" s="14">
        <v>25315171.379999999</v>
      </c>
      <c r="G147" s="14">
        <v>16962436.120000001</v>
      </c>
      <c r="H147" s="14">
        <v>32990860.739999998</v>
      </c>
    </row>
    <row r="148" spans="1:8" x14ac:dyDescent="0.25">
      <c r="A148" s="15">
        <v>671</v>
      </c>
      <c r="B148" s="16" t="s">
        <v>143</v>
      </c>
      <c r="C148" s="17">
        <v>1065200</v>
      </c>
      <c r="D148" s="17">
        <v>1210836</v>
      </c>
      <c r="E148" s="17">
        <v>1279000</v>
      </c>
      <c r="F148" s="17">
        <v>1124365</v>
      </c>
      <c r="G148" s="17">
        <v>981900</v>
      </c>
      <c r="H148" s="18">
        <v>659602.79</v>
      </c>
    </row>
    <row r="149" spans="1:8" x14ac:dyDescent="0.25">
      <c r="A149" s="15">
        <v>672</v>
      </c>
      <c r="B149" s="16" t="s">
        <v>144</v>
      </c>
      <c r="C149" s="17">
        <v>1148583219.5100002</v>
      </c>
      <c r="D149" s="17">
        <v>1300211377.05</v>
      </c>
      <c r="E149" s="17">
        <v>1275916078.8</v>
      </c>
      <c r="F149" s="17">
        <v>1361832947.7800002</v>
      </c>
      <c r="G149" s="17">
        <v>1742021012.3699999</v>
      </c>
      <c r="H149" s="18">
        <v>2118610914.0999999</v>
      </c>
    </row>
    <row r="150" spans="1:8" x14ac:dyDescent="0.25">
      <c r="A150" s="11">
        <v>67</v>
      </c>
      <c r="B150" s="12" t="s">
        <v>145</v>
      </c>
      <c r="C150" s="14">
        <v>1149648419.5100002</v>
      </c>
      <c r="D150" s="14">
        <v>1301422213.05</v>
      </c>
      <c r="E150" s="14">
        <v>1277195078.8</v>
      </c>
      <c r="F150" s="14">
        <v>1362957312.7800002</v>
      </c>
      <c r="G150" s="14">
        <v>1743002912.3699999</v>
      </c>
      <c r="H150" s="14">
        <v>2119270516.8899999</v>
      </c>
    </row>
    <row r="151" spans="1:8" x14ac:dyDescent="0.25">
      <c r="A151" s="15">
        <v>681</v>
      </c>
      <c r="B151" s="16" t="s">
        <v>146</v>
      </c>
      <c r="C151" s="17">
        <v>1358569.36</v>
      </c>
      <c r="D151" s="17">
        <v>1418438.49</v>
      </c>
      <c r="E151" s="17">
        <v>1318865.97</v>
      </c>
      <c r="F151" s="17">
        <v>1291866.27</v>
      </c>
      <c r="G151" s="17">
        <v>1973208.64</v>
      </c>
      <c r="H151" s="18">
        <v>1771118</v>
      </c>
    </row>
    <row r="152" spans="1:8" x14ac:dyDescent="0.25">
      <c r="A152" s="11">
        <v>68</v>
      </c>
      <c r="B152" s="12" t="s">
        <v>146</v>
      </c>
      <c r="C152" s="14">
        <v>1358569.36</v>
      </c>
      <c r="D152" s="14">
        <v>1418438.49</v>
      </c>
      <c r="E152" s="14">
        <v>1318865.97</v>
      </c>
      <c r="F152" s="14">
        <v>1291866.27</v>
      </c>
      <c r="G152" s="14">
        <v>1973208.64</v>
      </c>
      <c r="H152" s="14">
        <v>1771118</v>
      </c>
    </row>
    <row r="153" spans="1:8" x14ac:dyDescent="0.25">
      <c r="A153" s="11">
        <v>6</v>
      </c>
      <c r="B153" s="12" t="s">
        <v>147</v>
      </c>
      <c r="C153" s="14">
        <v>1448408712.0000002</v>
      </c>
      <c r="D153" s="14">
        <v>1688657136.98</v>
      </c>
      <c r="E153" s="14">
        <v>1790995169.49</v>
      </c>
      <c r="F153" s="14">
        <v>1890606866.9200001</v>
      </c>
      <c r="G153" s="14">
        <v>2324895566.4199996</v>
      </c>
      <c r="H153" s="60">
        <v>2708374507.5599999</v>
      </c>
    </row>
    <row r="154" spans="1:8" x14ac:dyDescent="0.25">
      <c r="A154" s="7">
        <v>711</v>
      </c>
      <c r="B154" s="8" t="s">
        <v>148</v>
      </c>
      <c r="C154" s="10">
        <v>186178085.32999998</v>
      </c>
      <c r="D154" s="10">
        <v>153039887.24000001</v>
      </c>
      <c r="E154" s="10">
        <v>177572933.08999997</v>
      </c>
      <c r="F154" s="10">
        <v>205042034.05000001</v>
      </c>
      <c r="G154" s="10">
        <v>205110028.34999996</v>
      </c>
      <c r="H154" s="18">
        <v>175706572.69999999</v>
      </c>
    </row>
    <row r="155" spans="1:8" x14ac:dyDescent="0.25">
      <c r="A155" s="15">
        <v>712</v>
      </c>
      <c r="B155" s="16" t="s">
        <v>149</v>
      </c>
      <c r="C155" s="17">
        <v>2524359957</v>
      </c>
      <c r="D155" s="17">
        <v>2704400000</v>
      </c>
      <c r="E155" s="17">
        <v>2888300000</v>
      </c>
      <c r="F155" s="17">
        <v>2917182000</v>
      </c>
      <c r="G155" s="17">
        <v>2386254876</v>
      </c>
      <c r="H155" s="18">
        <v>2670219200</v>
      </c>
    </row>
    <row r="156" spans="1:8" x14ac:dyDescent="0.25">
      <c r="A156" s="15">
        <v>713</v>
      </c>
      <c r="B156" s="16" t="s">
        <v>150</v>
      </c>
      <c r="C156" s="17">
        <v>87975385.569999993</v>
      </c>
      <c r="D156" s="17">
        <v>99402526.5</v>
      </c>
      <c r="E156" s="17">
        <v>108749734.58</v>
      </c>
      <c r="F156" s="17">
        <v>92099734.579999998</v>
      </c>
      <c r="G156" s="17">
        <v>97799734.579999998</v>
      </c>
      <c r="H156" s="18">
        <v>65956214.300000004</v>
      </c>
    </row>
    <row r="157" spans="1:8" x14ac:dyDescent="0.25">
      <c r="A157" s="11">
        <v>71</v>
      </c>
      <c r="B157" s="12" t="s">
        <v>151</v>
      </c>
      <c r="C157" s="14">
        <v>2798513427.9000001</v>
      </c>
      <c r="D157" s="14">
        <v>2956842413.7399998</v>
      </c>
      <c r="E157" s="14">
        <v>3174622667.6700001</v>
      </c>
      <c r="F157" s="14">
        <v>3214323768.6300001</v>
      </c>
      <c r="G157" s="14">
        <v>2689164638.9299998</v>
      </c>
      <c r="H157" s="14">
        <v>2911881987</v>
      </c>
    </row>
    <row r="158" spans="1:8" x14ac:dyDescent="0.25">
      <c r="A158" s="11">
        <v>7</v>
      </c>
      <c r="B158" s="12" t="s">
        <v>152</v>
      </c>
      <c r="C158" s="14">
        <v>2798513427.9000001</v>
      </c>
      <c r="D158" s="14">
        <v>2956842413.7399998</v>
      </c>
      <c r="E158" s="14">
        <v>3174622667.6700001</v>
      </c>
      <c r="F158" s="14">
        <v>3214323768.6300001</v>
      </c>
      <c r="G158" s="14">
        <v>2689164638.9299998</v>
      </c>
      <c r="H158" s="60">
        <v>2911881987</v>
      </c>
    </row>
    <row r="159" spans="1:8" x14ac:dyDescent="0.25">
      <c r="A159" s="7">
        <v>811</v>
      </c>
      <c r="B159" s="8" t="s">
        <v>153</v>
      </c>
      <c r="C159" s="10">
        <v>92200000</v>
      </c>
      <c r="D159" s="10">
        <v>95000000</v>
      </c>
      <c r="E159" s="10">
        <v>110000000</v>
      </c>
      <c r="F159" s="10">
        <v>110000000</v>
      </c>
      <c r="G159" s="10">
        <v>150000000</v>
      </c>
      <c r="H159" s="18">
        <v>39000000</v>
      </c>
    </row>
    <row r="160" spans="1:8" x14ac:dyDescent="0.25">
      <c r="A160" s="11">
        <v>81</v>
      </c>
      <c r="B160" s="12" t="s">
        <v>154</v>
      </c>
      <c r="C160" s="14">
        <v>92200000</v>
      </c>
      <c r="D160" s="14">
        <v>95000000</v>
      </c>
      <c r="E160" s="14">
        <v>110000000</v>
      </c>
      <c r="F160" s="14">
        <v>110000000</v>
      </c>
      <c r="G160" s="14">
        <v>150000000</v>
      </c>
      <c r="H160" s="14">
        <v>39000000</v>
      </c>
    </row>
    <row r="161" spans="1:8" x14ac:dyDescent="0.25">
      <c r="A161" s="11">
        <v>8</v>
      </c>
      <c r="B161" s="12" t="s">
        <v>155</v>
      </c>
      <c r="C161" s="14">
        <v>92200000</v>
      </c>
      <c r="D161" s="14">
        <v>95000000</v>
      </c>
      <c r="E161" s="14">
        <v>110000000</v>
      </c>
      <c r="F161" s="14">
        <v>110000000</v>
      </c>
      <c r="G161" s="14">
        <v>150000000</v>
      </c>
      <c r="H161" s="60">
        <v>39000000</v>
      </c>
    </row>
    <row r="162" spans="1:8" x14ac:dyDescent="0.25">
      <c r="A162" s="7">
        <v>911</v>
      </c>
      <c r="B162" s="8" t="s">
        <v>156</v>
      </c>
      <c r="C162" s="9">
        <v>1122951220.0799999</v>
      </c>
      <c r="D162" s="9">
        <v>1629400355.77</v>
      </c>
      <c r="E162" s="9">
        <v>1256188399.01</v>
      </c>
      <c r="F162" s="10">
        <v>1614184148.7800002</v>
      </c>
      <c r="G162" s="10">
        <v>2914726574.5</v>
      </c>
      <c r="H162" s="18">
        <v>5975506388.5100002</v>
      </c>
    </row>
    <row r="163" spans="1:8" x14ac:dyDescent="0.25">
      <c r="A163" s="11">
        <v>91</v>
      </c>
      <c r="B163" s="12" t="s">
        <v>156</v>
      </c>
      <c r="C163" s="13">
        <v>1122951220.0799999</v>
      </c>
      <c r="D163" s="13">
        <v>1629400355.77</v>
      </c>
      <c r="E163" s="13">
        <v>1256188399.01</v>
      </c>
      <c r="F163" s="14">
        <v>1614184148.7800002</v>
      </c>
      <c r="G163" s="14">
        <v>2914726574.5</v>
      </c>
      <c r="H163" s="14">
        <v>5975506388.5100002</v>
      </c>
    </row>
    <row r="164" spans="1:8" x14ac:dyDescent="0.25">
      <c r="A164" s="11">
        <v>9</v>
      </c>
      <c r="B164" s="12" t="s">
        <v>157</v>
      </c>
      <c r="C164" s="13">
        <v>1122951220.0799999</v>
      </c>
      <c r="D164" s="13">
        <v>1629400355.77</v>
      </c>
      <c r="E164" s="13">
        <v>1256188399.01</v>
      </c>
      <c r="F164" s="14">
        <v>1614184148.7800002</v>
      </c>
      <c r="G164" s="14">
        <v>2914726574.5</v>
      </c>
      <c r="H164" s="60">
        <v>5975506388.5100002</v>
      </c>
    </row>
    <row r="165" spans="1:8" x14ac:dyDescent="0.25">
      <c r="A165" s="24" t="s">
        <v>158</v>
      </c>
      <c r="B165" s="25"/>
      <c r="C165" s="26">
        <v>29689485697.400002</v>
      </c>
      <c r="D165" s="26">
        <v>32218550516.430012</v>
      </c>
      <c r="E165" s="26">
        <v>34749737563.500008</v>
      </c>
      <c r="F165" s="27">
        <v>36985126770.139992</v>
      </c>
      <c r="G165" s="27">
        <v>39699266067.069992</v>
      </c>
      <c r="H165" s="27">
        <v>39354003623.440002</v>
      </c>
    </row>
    <row r="166" spans="1:8" x14ac:dyDescent="0.25">
      <c r="A166" s="79"/>
      <c r="B166" s="79"/>
      <c r="C166" s="80"/>
      <c r="D166" s="80"/>
      <c r="E166" s="80"/>
      <c r="F166" s="81"/>
      <c r="G166" s="81"/>
      <c r="H166" s="81"/>
    </row>
    <row r="167" spans="1:8" x14ac:dyDescent="0.25">
      <c r="A167" s="62" t="s">
        <v>185</v>
      </c>
      <c r="B167" s="28"/>
      <c r="C167" s="28"/>
      <c r="D167" s="28"/>
      <c r="E167" s="29"/>
      <c r="F167" s="29"/>
      <c r="G167" s="30"/>
      <c r="H167" s="30"/>
    </row>
    <row r="168" spans="1:8" x14ac:dyDescent="0.25">
      <c r="A168" s="63" t="s">
        <v>186</v>
      </c>
      <c r="B168" s="28"/>
      <c r="C168" s="28"/>
      <c r="D168" s="28"/>
      <c r="E168" s="29"/>
      <c r="F168" s="29"/>
      <c r="G168" s="30"/>
      <c r="H168" s="30"/>
    </row>
    <row r="169" spans="1:8" x14ac:dyDescent="0.25">
      <c r="A169" s="28"/>
      <c r="B169" s="28"/>
      <c r="C169" s="28"/>
      <c r="D169" s="28"/>
      <c r="E169" s="29"/>
      <c r="F169" s="29"/>
      <c r="G169" s="30"/>
      <c r="H169" s="30"/>
    </row>
    <row r="170" spans="1:8" x14ac:dyDescent="0.25">
      <c r="A170" s="31" t="s">
        <v>184</v>
      </c>
      <c r="B170" s="32"/>
      <c r="C170" s="33"/>
      <c r="D170" s="34"/>
      <c r="E170" s="29"/>
      <c r="F170" s="29"/>
      <c r="G170" s="35"/>
      <c r="H170" s="61"/>
    </row>
    <row r="171" spans="1:8" x14ac:dyDescent="0.25">
      <c r="A171" s="36" t="s">
        <v>159</v>
      </c>
      <c r="B171" s="37" t="s">
        <v>160</v>
      </c>
      <c r="C171" s="29" t="s">
        <v>161</v>
      </c>
      <c r="D171" s="38"/>
      <c r="E171" s="29"/>
      <c r="F171" s="29"/>
      <c r="G171" s="35"/>
      <c r="H171" s="61"/>
    </row>
    <row r="172" spans="1:8" x14ac:dyDescent="0.25">
      <c r="A172" s="36" t="s">
        <v>162</v>
      </c>
      <c r="B172" s="37" t="s">
        <v>163</v>
      </c>
      <c r="C172" s="29" t="s">
        <v>161</v>
      </c>
      <c r="D172" s="38"/>
      <c r="E172" s="29"/>
      <c r="F172" s="29"/>
      <c r="G172" s="35"/>
      <c r="H172" s="61"/>
    </row>
    <row r="173" spans="1:8" x14ac:dyDescent="0.25">
      <c r="A173" s="39"/>
      <c r="B173" s="40" t="s">
        <v>164</v>
      </c>
      <c r="C173" s="29" t="s">
        <v>161</v>
      </c>
      <c r="D173" s="38"/>
      <c r="E173" s="29"/>
      <c r="F173" s="29"/>
      <c r="G173" s="35"/>
      <c r="H173" s="61"/>
    </row>
    <row r="174" spans="1:8" x14ac:dyDescent="0.25">
      <c r="A174" s="39"/>
      <c r="B174" s="37" t="s">
        <v>165</v>
      </c>
      <c r="C174" s="29" t="s">
        <v>161</v>
      </c>
      <c r="D174" s="38"/>
      <c r="E174" s="29"/>
      <c r="F174" s="29"/>
      <c r="G174" s="35"/>
      <c r="H174" s="61"/>
    </row>
    <row r="175" spans="1:8" x14ac:dyDescent="0.25">
      <c r="A175" s="39"/>
      <c r="B175" s="37" t="s">
        <v>166</v>
      </c>
      <c r="C175" s="29" t="s">
        <v>167</v>
      </c>
      <c r="D175" s="38"/>
      <c r="E175" s="29"/>
      <c r="F175" s="29"/>
      <c r="G175" s="35"/>
      <c r="H175" s="61"/>
    </row>
    <row r="176" spans="1:8" x14ac:dyDescent="0.25">
      <c r="A176" s="39"/>
      <c r="B176" s="37" t="s">
        <v>168</v>
      </c>
      <c r="C176" s="29" t="s">
        <v>161</v>
      </c>
      <c r="D176" s="38"/>
      <c r="E176" s="29"/>
      <c r="F176" s="29"/>
      <c r="G176" s="35"/>
      <c r="H176" s="61"/>
    </row>
    <row r="177" spans="1:8" x14ac:dyDescent="0.25">
      <c r="A177" s="39"/>
      <c r="B177" s="37" t="s">
        <v>169</v>
      </c>
      <c r="C177" s="29" t="s">
        <v>161</v>
      </c>
      <c r="D177" s="38"/>
      <c r="E177" s="29"/>
      <c r="F177" s="29"/>
      <c r="G177" s="35"/>
      <c r="H177" s="61"/>
    </row>
    <row r="178" spans="1:8" x14ac:dyDescent="0.25">
      <c r="A178" s="41" t="s">
        <v>170</v>
      </c>
      <c r="B178" s="37" t="s">
        <v>171</v>
      </c>
      <c r="C178" s="42" t="s">
        <v>172</v>
      </c>
      <c r="D178" s="38"/>
      <c r="E178" s="29"/>
      <c r="F178" s="29"/>
      <c r="G178" s="35"/>
      <c r="H178" s="61"/>
    </row>
    <row r="179" spans="1:8" x14ac:dyDescent="0.25">
      <c r="A179" s="39"/>
      <c r="B179" s="37" t="s">
        <v>173</v>
      </c>
      <c r="C179" s="42" t="s">
        <v>172</v>
      </c>
      <c r="D179" s="38"/>
      <c r="E179" s="29"/>
      <c r="F179" s="43"/>
      <c r="G179" s="44"/>
    </row>
    <row r="180" spans="1:8" x14ac:dyDescent="0.25">
      <c r="A180" s="45" t="s">
        <v>174</v>
      </c>
      <c r="B180" s="37" t="s">
        <v>175</v>
      </c>
      <c r="C180" s="42" t="s">
        <v>176</v>
      </c>
      <c r="D180" s="38"/>
      <c r="E180" s="29"/>
      <c r="F180" s="46"/>
      <c r="G180" s="47"/>
    </row>
    <row r="181" spans="1:8" x14ac:dyDescent="0.25">
      <c r="A181" s="48" t="s">
        <v>177</v>
      </c>
      <c r="B181" s="49" t="s">
        <v>178</v>
      </c>
      <c r="C181" s="42" t="s">
        <v>161</v>
      </c>
      <c r="D181" s="38"/>
      <c r="E181" s="29"/>
      <c r="F181" s="46"/>
      <c r="G181" s="47"/>
    </row>
    <row r="182" spans="1:8" x14ac:dyDescent="0.25">
      <c r="A182" s="50"/>
      <c r="B182" s="51" t="s">
        <v>179</v>
      </c>
      <c r="C182" s="52" t="s">
        <v>180</v>
      </c>
      <c r="D182" s="53"/>
      <c r="E182" s="46"/>
      <c r="F182" s="46"/>
      <c r="G182" s="47"/>
    </row>
    <row r="183" spans="1:8" x14ac:dyDescent="0.25">
      <c r="C183" s="46"/>
      <c r="D183" s="46"/>
      <c r="E183" s="46"/>
      <c r="F183" s="46"/>
      <c r="G183" s="47"/>
    </row>
    <row r="184" spans="1:8" x14ac:dyDescent="0.25">
      <c r="C184" s="46"/>
      <c r="D184" s="46"/>
      <c r="E184" s="46"/>
      <c r="F184" s="46"/>
      <c r="G184" s="47"/>
    </row>
    <row r="185" spans="1:8" x14ac:dyDescent="0.25">
      <c r="C185" s="46"/>
      <c r="D185" s="46"/>
      <c r="E185" s="46"/>
      <c r="F185" s="46"/>
      <c r="G185" s="47"/>
    </row>
    <row r="186" spans="1:8" x14ac:dyDescent="0.25">
      <c r="C186" s="46"/>
      <c r="D186" s="46"/>
      <c r="E186" s="46"/>
      <c r="F186" s="46"/>
      <c r="G186" s="47"/>
    </row>
    <row r="187" spans="1:8" x14ac:dyDescent="0.25">
      <c r="C187" s="46"/>
      <c r="D187" s="46"/>
      <c r="E187" s="46"/>
      <c r="F187" s="46"/>
      <c r="G187" s="47"/>
    </row>
    <row r="188" spans="1:8" x14ac:dyDescent="0.25">
      <c r="C188" s="46"/>
      <c r="D188" s="46"/>
      <c r="E188" s="46"/>
      <c r="F188" s="46"/>
      <c r="G188" s="47"/>
    </row>
    <row r="189" spans="1:8" x14ac:dyDescent="0.25">
      <c r="C189" s="46"/>
      <c r="D189" s="46"/>
      <c r="E189" s="46"/>
      <c r="F189" s="46"/>
      <c r="G189" s="47"/>
    </row>
    <row r="190" spans="1:8" x14ac:dyDescent="0.25">
      <c r="C190" s="46"/>
      <c r="D190" s="46"/>
      <c r="E190" s="46"/>
      <c r="F190" s="46"/>
      <c r="G190" s="47"/>
    </row>
    <row r="191" spans="1:8" x14ac:dyDescent="0.25">
      <c r="C191" s="46"/>
      <c r="D191" s="46"/>
      <c r="E191" s="46"/>
      <c r="F191" s="46"/>
      <c r="G191" s="47"/>
    </row>
    <row r="192" spans="1:8" x14ac:dyDescent="0.25">
      <c r="C192" s="46"/>
      <c r="D192" s="46"/>
      <c r="E192" s="46"/>
      <c r="F192" s="46"/>
      <c r="G192" s="47"/>
    </row>
    <row r="193" spans="3:7" x14ac:dyDescent="0.25">
      <c r="C193" s="46"/>
      <c r="D193" s="46"/>
      <c r="E193" s="46"/>
      <c r="F193" s="46"/>
      <c r="G193" s="47"/>
    </row>
    <row r="194" spans="3:7" x14ac:dyDescent="0.25">
      <c r="C194" s="46"/>
      <c r="D194" s="46"/>
      <c r="E194" s="46"/>
      <c r="F194" s="46"/>
      <c r="G194" s="47"/>
    </row>
    <row r="195" spans="3:7" x14ac:dyDescent="0.25">
      <c r="C195" s="46"/>
      <c r="D195" s="46"/>
      <c r="E195" s="46"/>
      <c r="F195" s="46"/>
      <c r="G195" s="47"/>
    </row>
    <row r="196" spans="3:7" x14ac:dyDescent="0.25">
      <c r="C196" s="46"/>
      <c r="D196" s="46"/>
      <c r="E196" s="46"/>
      <c r="F196" s="46"/>
      <c r="G196" s="47"/>
    </row>
    <row r="197" spans="3:7" x14ac:dyDescent="0.25">
      <c r="C197" s="46"/>
      <c r="D197" s="46"/>
      <c r="E197" s="46"/>
      <c r="F197" s="46"/>
      <c r="G197" s="47"/>
    </row>
    <row r="198" spans="3:7" x14ac:dyDescent="0.25">
      <c r="C198" s="46"/>
      <c r="D198" s="46"/>
      <c r="E198" s="46"/>
      <c r="F198" s="46"/>
      <c r="G198" s="47"/>
    </row>
    <row r="199" spans="3:7" x14ac:dyDescent="0.25">
      <c r="C199" s="46"/>
      <c r="D199" s="46"/>
      <c r="E199" s="46"/>
      <c r="F199" s="46"/>
      <c r="G199" s="47"/>
    </row>
    <row r="200" spans="3:7" x14ac:dyDescent="0.25">
      <c r="C200" s="46"/>
      <c r="D200" s="46"/>
      <c r="E200" s="46"/>
      <c r="F200" s="46"/>
      <c r="G200" s="47"/>
    </row>
    <row r="201" spans="3:7" x14ac:dyDescent="0.25">
      <c r="C201" s="46"/>
      <c r="D201" s="46"/>
      <c r="E201" s="46"/>
      <c r="F201" s="46"/>
      <c r="G201" s="47"/>
    </row>
    <row r="202" spans="3:7" x14ac:dyDescent="0.25">
      <c r="C202" s="46"/>
      <c r="D202" s="46"/>
      <c r="E202" s="46"/>
      <c r="F202" s="46"/>
      <c r="G202" s="47"/>
    </row>
    <row r="203" spans="3:7" x14ac:dyDescent="0.25">
      <c r="C203" s="46"/>
      <c r="D203" s="46"/>
      <c r="E203" s="46"/>
      <c r="F203" s="46"/>
      <c r="G203" s="47"/>
    </row>
    <row r="204" spans="3:7" x14ac:dyDescent="0.25">
      <c r="C204" s="46"/>
      <c r="D204" s="46"/>
      <c r="E204" s="46"/>
      <c r="F204" s="46"/>
      <c r="G204" s="47"/>
    </row>
    <row r="205" spans="3:7" x14ac:dyDescent="0.25">
      <c r="C205" s="46"/>
      <c r="D205" s="46"/>
      <c r="E205" s="46"/>
      <c r="F205" s="46"/>
      <c r="G205" s="47"/>
    </row>
    <row r="206" spans="3:7" x14ac:dyDescent="0.25">
      <c r="C206" s="46"/>
      <c r="D206" s="46"/>
      <c r="E206" s="46"/>
      <c r="F206" s="46"/>
      <c r="G206" s="47"/>
    </row>
    <row r="207" spans="3:7" x14ac:dyDescent="0.25">
      <c r="C207" s="46"/>
      <c r="D207" s="46"/>
      <c r="E207" s="46"/>
      <c r="F207" s="46"/>
      <c r="G207" s="47"/>
    </row>
  </sheetData>
  <conditionalFormatting sqref="A8:B8">
    <cfRule type="expression" dxfId="0" priority="1" stopIfTrue="1">
      <formula>"LARGO($A$8)=2"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rowBreaks count="6" manualBreakCount="6">
    <brk id="19" max="16383" man="1"/>
    <brk id="35" max="16383" man="1"/>
    <brk id="58" max="16383" man="1"/>
    <brk id="110" max="16383" man="1"/>
    <brk id="134" max="16383" man="1"/>
    <brk id="1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4"/>
  <sheetViews>
    <sheetView zoomScaleNormal="100" workbookViewId="0">
      <pane ySplit="6" topLeftCell="A7" activePane="bottomLeft" state="frozen"/>
      <selection activeCell="K27" sqref="K27"/>
      <selection pane="bottomLeft" activeCell="K27" sqref="K27"/>
    </sheetView>
  </sheetViews>
  <sheetFormatPr defaultRowHeight="15" x14ac:dyDescent="0.25"/>
  <cols>
    <col min="1" max="1" width="6.5703125" customWidth="1"/>
    <col min="2" max="2" width="54.5703125" style="71" bestFit="1" customWidth="1"/>
    <col min="3" max="6" width="9.140625" style="72"/>
    <col min="8" max="8" width="9.140625" customWidth="1"/>
    <col min="9" max="9" width="9.42578125" customWidth="1"/>
    <col min="10" max="10" width="9.7109375" customWidth="1"/>
    <col min="11" max="11" width="10.42578125" bestFit="1" customWidth="1"/>
    <col min="12" max="12" width="8.7109375" customWidth="1"/>
  </cols>
  <sheetData>
    <row r="1" spans="1:12" x14ac:dyDescent="0.25">
      <c r="A1" s="56" t="s">
        <v>254</v>
      </c>
    </row>
    <row r="2" spans="1:12" x14ac:dyDescent="0.25">
      <c r="A2" s="56" t="s">
        <v>182</v>
      </c>
    </row>
    <row r="3" spans="1:12" x14ac:dyDescent="0.25">
      <c r="A3" s="56"/>
    </row>
    <row r="4" spans="1:12" x14ac:dyDescent="0.25">
      <c r="A4" s="57" t="s">
        <v>187</v>
      </c>
      <c r="H4" s="93"/>
      <c r="I4" s="93"/>
      <c r="J4" s="93"/>
      <c r="K4" s="94"/>
      <c r="L4" s="93"/>
    </row>
    <row r="5" spans="1:12" x14ac:dyDescent="0.25">
      <c r="A5" s="58" t="s">
        <v>183</v>
      </c>
      <c r="H5" s="95"/>
      <c r="I5" s="95"/>
      <c r="J5" s="95"/>
      <c r="K5" s="94"/>
      <c r="L5" s="93"/>
    </row>
    <row r="6" spans="1:12" ht="22.5" x14ac:dyDescent="0.25">
      <c r="A6" s="64" t="s">
        <v>0</v>
      </c>
      <c r="B6" s="65"/>
      <c r="C6" s="73" t="s">
        <v>223</v>
      </c>
      <c r="D6" s="73" t="s">
        <v>188</v>
      </c>
      <c r="E6" s="74" t="s">
        <v>189</v>
      </c>
      <c r="F6" s="74" t="s">
        <v>190</v>
      </c>
      <c r="G6" s="74" t="s">
        <v>224</v>
      </c>
      <c r="H6" s="96">
        <v>2020</v>
      </c>
      <c r="I6" s="96">
        <v>2022</v>
      </c>
      <c r="J6" s="96">
        <v>2023</v>
      </c>
      <c r="K6" s="96" t="s">
        <v>255</v>
      </c>
      <c r="L6" s="96">
        <v>2026</v>
      </c>
    </row>
    <row r="7" spans="1:12" x14ac:dyDescent="0.25">
      <c r="A7" s="7">
        <v>111</v>
      </c>
      <c r="B7" s="66" t="s">
        <v>1</v>
      </c>
      <c r="C7" s="10">
        <v>104961008.87</v>
      </c>
      <c r="D7" s="10">
        <v>93639330.529999956</v>
      </c>
      <c r="E7" s="10">
        <v>87207927.140000015</v>
      </c>
      <c r="F7" s="10">
        <v>90069568.559999987</v>
      </c>
      <c r="G7" s="10">
        <v>92321164.88000001</v>
      </c>
      <c r="H7" s="10">
        <v>105053383.10000002</v>
      </c>
      <c r="I7" s="10">
        <v>108909930.02999996</v>
      </c>
      <c r="J7" s="10">
        <v>112288159.11000003</v>
      </c>
      <c r="K7" s="10">
        <v>103290872.73000002</v>
      </c>
      <c r="L7" s="10">
        <v>118722712.99999996</v>
      </c>
    </row>
    <row r="8" spans="1:12" x14ac:dyDescent="0.25">
      <c r="A8" s="15">
        <v>112</v>
      </c>
      <c r="B8" s="67" t="s">
        <v>191</v>
      </c>
      <c r="C8" s="17">
        <v>14396110.360000001</v>
      </c>
      <c r="D8" s="17">
        <v>12578280.259999992</v>
      </c>
      <c r="E8" s="17">
        <v>4274907.26</v>
      </c>
      <c r="F8" s="17">
        <v>4338527.18</v>
      </c>
      <c r="G8" s="17">
        <v>4862005.75</v>
      </c>
      <c r="H8" s="17">
        <v>4492416.93</v>
      </c>
      <c r="I8" s="17">
        <v>4571095.8699999992</v>
      </c>
      <c r="J8" s="17">
        <v>5777948.2700000014</v>
      </c>
      <c r="K8" s="17">
        <v>5777948.2700000014</v>
      </c>
      <c r="L8" s="17">
        <v>6570809.4500000002</v>
      </c>
    </row>
    <row r="9" spans="1:12" x14ac:dyDescent="0.25">
      <c r="A9" s="15">
        <v>113</v>
      </c>
      <c r="B9" s="67" t="s">
        <v>192</v>
      </c>
      <c r="C9" s="17">
        <v>13348170.17</v>
      </c>
      <c r="D9" s="17">
        <v>10767805.59</v>
      </c>
      <c r="E9" s="17">
        <v>4527642.2200000007</v>
      </c>
      <c r="F9" s="17">
        <v>4348000</v>
      </c>
      <c r="G9" s="17">
        <v>4613048.59</v>
      </c>
      <c r="H9" s="17">
        <v>4944448.59</v>
      </c>
      <c r="I9" s="17">
        <v>11118950</v>
      </c>
      <c r="J9" s="17">
        <v>8182091.3399999999</v>
      </c>
      <c r="K9" s="17">
        <v>8182091.3399999999</v>
      </c>
      <c r="L9" s="17">
        <v>13464717.959999999</v>
      </c>
    </row>
    <row r="10" spans="1:12" x14ac:dyDescent="0.25">
      <c r="A10" s="15">
        <v>114</v>
      </c>
      <c r="B10" s="67" t="s">
        <v>219</v>
      </c>
      <c r="C10" s="17">
        <v>519311.8</v>
      </c>
      <c r="D10" s="17">
        <v>449725.6</v>
      </c>
      <c r="E10" s="17">
        <v>419923.04</v>
      </c>
      <c r="F10" s="17">
        <v>384753.04000000004</v>
      </c>
      <c r="G10" s="17"/>
      <c r="H10" s="17">
        <v>3197374.2</v>
      </c>
      <c r="I10" s="17">
        <v>419374.2</v>
      </c>
      <c r="J10" s="17">
        <v>384024</v>
      </c>
      <c r="K10" s="17">
        <v>384024</v>
      </c>
      <c r="L10" s="17">
        <v>415550</v>
      </c>
    </row>
    <row r="11" spans="1:12" x14ac:dyDescent="0.25">
      <c r="A11" s="15">
        <v>115</v>
      </c>
      <c r="B11" s="67" t="s">
        <v>237</v>
      </c>
      <c r="C11" s="17"/>
      <c r="D11" s="17"/>
      <c r="E11" s="17"/>
      <c r="F11" s="17"/>
      <c r="G11" s="17">
        <v>1295950</v>
      </c>
      <c r="H11" s="17">
        <v>2897299.9999999995</v>
      </c>
      <c r="I11" s="17">
        <v>3460200</v>
      </c>
      <c r="J11" s="17">
        <v>4553944.6100000003</v>
      </c>
      <c r="K11" s="17">
        <v>2979707.0300000003</v>
      </c>
      <c r="L11" s="17">
        <v>1123354.94</v>
      </c>
    </row>
    <row r="12" spans="1:12" x14ac:dyDescent="0.25">
      <c r="A12" s="97">
        <v>11</v>
      </c>
      <c r="B12" s="68" t="s">
        <v>193</v>
      </c>
      <c r="C12" s="75">
        <v>133224601.2</v>
      </c>
      <c r="D12" s="75">
        <v>117435141.97999994</v>
      </c>
      <c r="E12" s="75">
        <v>96430399.660000026</v>
      </c>
      <c r="F12" s="75">
        <v>99140848.779999971</v>
      </c>
      <c r="G12" s="75">
        <v>103092169.22000001</v>
      </c>
      <c r="H12" s="75">
        <v>120584922.82000004</v>
      </c>
      <c r="I12" s="75">
        <f>SUM(I7:I11)</f>
        <v>128479550.09999996</v>
      </c>
      <c r="J12" s="75">
        <f>SUM(J7:J11)</f>
        <v>131186167.33000003</v>
      </c>
      <c r="K12" s="75">
        <f>SUM(K7:K11)</f>
        <v>120614643.37000002</v>
      </c>
      <c r="L12" s="75">
        <f t="shared" ref="L12" si="0">SUM(L7:L11)</f>
        <v>140297145.34999996</v>
      </c>
    </row>
    <row r="13" spans="1:12" x14ac:dyDescent="0.25">
      <c r="A13" s="15">
        <v>121</v>
      </c>
      <c r="B13" s="67" t="s">
        <v>3</v>
      </c>
      <c r="C13" s="17">
        <v>1354002805.0699995</v>
      </c>
      <c r="D13" s="17">
        <v>1243110072.7099979</v>
      </c>
      <c r="E13" s="17">
        <v>1093649586.9700005</v>
      </c>
      <c r="F13" s="17">
        <v>1179354009.75</v>
      </c>
      <c r="G13" s="17">
        <v>1285250187.2299998</v>
      </c>
      <c r="H13" s="17">
        <v>1464695350.9914963</v>
      </c>
      <c r="I13" s="17">
        <v>1563490905.6699996</v>
      </c>
      <c r="J13" s="17">
        <v>2013792401.7699983</v>
      </c>
      <c r="K13" s="17">
        <v>1990597315.9099987</v>
      </c>
      <c r="L13" s="17">
        <f>3355682107.6+2450343.89</f>
        <v>3358132451.4899998</v>
      </c>
    </row>
    <row r="14" spans="1:12" x14ac:dyDescent="0.25">
      <c r="A14" s="15">
        <v>122</v>
      </c>
      <c r="B14" s="67" t="s">
        <v>226</v>
      </c>
      <c r="C14" s="17">
        <v>9922194.3599999994</v>
      </c>
      <c r="D14" s="17">
        <v>8801636.9600000009</v>
      </c>
      <c r="E14" s="17">
        <v>8592427.5100000016</v>
      </c>
      <c r="F14" s="17">
        <v>9527505.0600000005</v>
      </c>
      <c r="G14" s="17">
        <v>9968410.9900000002</v>
      </c>
      <c r="H14" s="17">
        <v>12539700.460000001</v>
      </c>
      <c r="I14" s="17">
        <v>13195514.200000001</v>
      </c>
      <c r="J14" s="17">
        <v>14094263.619999999</v>
      </c>
      <c r="K14" s="17">
        <v>14203763.67</v>
      </c>
      <c r="L14" s="17">
        <v>15579566.23</v>
      </c>
    </row>
    <row r="15" spans="1:12" x14ac:dyDescent="0.25">
      <c r="A15" s="15">
        <v>124</v>
      </c>
      <c r="B15" s="67" t="s">
        <v>194</v>
      </c>
      <c r="C15" s="17">
        <v>16542100</v>
      </c>
      <c r="D15" s="17">
        <v>6095452.0899999989</v>
      </c>
      <c r="E15" s="17">
        <v>5783004.54</v>
      </c>
      <c r="F15" s="17">
        <v>6722707.0199999996</v>
      </c>
      <c r="G15" s="17">
        <v>30478843.149999999</v>
      </c>
      <c r="H15" s="17">
        <v>31526915.039999999</v>
      </c>
      <c r="I15" s="17">
        <v>81845359.349999994</v>
      </c>
      <c r="J15" s="17">
        <v>92089643.159999996</v>
      </c>
      <c r="K15" s="17">
        <v>92079924.149999991</v>
      </c>
      <c r="L15" s="17">
        <v>50513359.299999997</v>
      </c>
    </row>
    <row r="16" spans="1:12" x14ac:dyDescent="0.25">
      <c r="A16" s="15">
        <v>125</v>
      </c>
      <c r="B16" s="67" t="s">
        <v>195</v>
      </c>
      <c r="C16" s="17">
        <v>45553402.439999998</v>
      </c>
      <c r="D16" s="17">
        <v>47456283.640000008</v>
      </c>
      <c r="E16" s="17">
        <v>33514472.690000005</v>
      </c>
      <c r="F16" s="17">
        <v>48963552.209999993</v>
      </c>
      <c r="G16" s="17">
        <v>122552603.19</v>
      </c>
      <c r="H16" s="17">
        <v>106187820.94999999</v>
      </c>
      <c r="I16" s="17">
        <v>618655898.70000005</v>
      </c>
      <c r="J16" s="17">
        <v>455003941.73000002</v>
      </c>
      <c r="K16" s="17">
        <v>443995762.08999997</v>
      </c>
      <c r="L16" s="17">
        <v>301079467.08999997</v>
      </c>
    </row>
    <row r="17" spans="1:12" x14ac:dyDescent="0.25">
      <c r="A17" s="15">
        <v>126</v>
      </c>
      <c r="B17" s="67" t="s">
        <v>196</v>
      </c>
      <c r="C17" s="18">
        <v>150316374.09999999</v>
      </c>
      <c r="D17" s="18">
        <v>784429868.20000005</v>
      </c>
      <c r="E17" s="18">
        <v>56126245.790000014</v>
      </c>
      <c r="F17" s="18">
        <v>85580732.75999999</v>
      </c>
      <c r="G17" s="18">
        <v>114201116.65000001</v>
      </c>
      <c r="H17" s="18">
        <v>65440352.429999992</v>
      </c>
      <c r="I17" s="18">
        <v>59853200.25</v>
      </c>
      <c r="J17" s="18">
        <v>72713284.109999999</v>
      </c>
      <c r="K17" s="18">
        <f>53005210.75+19250000</f>
        <v>72255210.75</v>
      </c>
      <c r="L17" s="18">
        <f>54120096.06+19250000.01</f>
        <v>73370096.070000008</v>
      </c>
    </row>
    <row r="18" spans="1:12" x14ac:dyDescent="0.25">
      <c r="A18" s="97">
        <v>12</v>
      </c>
      <c r="B18" s="68" t="s">
        <v>10</v>
      </c>
      <c r="C18" s="75">
        <v>1576336875.9699993</v>
      </c>
      <c r="D18" s="75">
        <v>2089893313.599998</v>
      </c>
      <c r="E18" s="75">
        <v>1197665737.5000005</v>
      </c>
      <c r="F18" s="75">
        <v>1330148506.8000004</v>
      </c>
      <c r="G18" s="75">
        <v>1562451161.21</v>
      </c>
      <c r="H18" s="75">
        <v>1680390139.8714964</v>
      </c>
      <c r="I18" s="75">
        <f>SUM(I13:I17)</f>
        <v>2337040878.1699996</v>
      </c>
      <c r="J18" s="75">
        <f>SUM(J13:J17)</f>
        <v>2647693534.3899984</v>
      </c>
      <c r="K18" s="75">
        <f>SUM(K13:K17)</f>
        <v>2613131976.5699987</v>
      </c>
      <c r="L18" s="75">
        <f t="shared" ref="L18" si="1">SUM(L13:L17)</f>
        <v>3798674940.1800003</v>
      </c>
    </row>
    <row r="19" spans="1:12" x14ac:dyDescent="0.25">
      <c r="A19" s="15">
        <v>131</v>
      </c>
      <c r="B19" s="67" t="s">
        <v>238</v>
      </c>
      <c r="C19" s="17">
        <v>14542663.789999999</v>
      </c>
      <c r="D19" s="17">
        <v>11992261.029999999</v>
      </c>
      <c r="E19" s="17">
        <v>5536893.9799999995</v>
      </c>
      <c r="F19" s="17">
        <v>5140992.5900000008</v>
      </c>
      <c r="G19" s="17">
        <v>5786799.2199999997</v>
      </c>
      <c r="H19" s="17">
        <v>4211485.3599999994</v>
      </c>
      <c r="I19" s="17">
        <v>5193572.4800000014</v>
      </c>
      <c r="J19" s="17">
        <v>5783867.8899999987</v>
      </c>
      <c r="K19" s="17">
        <v>5783867.8899999987</v>
      </c>
      <c r="L19" s="17">
        <v>5543750.8400000008</v>
      </c>
    </row>
    <row r="20" spans="1:12" x14ac:dyDescent="0.25">
      <c r="A20" s="15">
        <v>132</v>
      </c>
      <c r="B20" s="67" t="s">
        <v>12</v>
      </c>
      <c r="C20" s="17">
        <v>9756011.8300000001</v>
      </c>
      <c r="D20" s="17">
        <v>75000</v>
      </c>
      <c r="E20" s="17">
        <v>5075000</v>
      </c>
      <c r="F20" s="17">
        <v>150000</v>
      </c>
      <c r="G20" s="17">
        <v>6207450</v>
      </c>
      <c r="H20" s="17">
        <v>499999.99999999814</v>
      </c>
      <c r="I20" s="17">
        <v>559300</v>
      </c>
      <c r="J20" s="17">
        <v>610000.01</v>
      </c>
      <c r="K20" s="17">
        <v>9594171.9000000004</v>
      </c>
      <c r="L20" s="17">
        <v>9181247.2100000009</v>
      </c>
    </row>
    <row r="21" spans="1:12" x14ac:dyDescent="0.25">
      <c r="A21" s="97">
        <v>13</v>
      </c>
      <c r="B21" s="68" t="s">
        <v>197</v>
      </c>
      <c r="C21" s="75">
        <v>24298675.619999997</v>
      </c>
      <c r="D21" s="75">
        <v>12067261.029999999</v>
      </c>
      <c r="E21" s="75">
        <v>10611893.98</v>
      </c>
      <c r="F21" s="75">
        <v>5290992.5900000008</v>
      </c>
      <c r="G21" s="75">
        <v>11994249.219999999</v>
      </c>
      <c r="H21" s="75">
        <v>4711485.3599999975</v>
      </c>
      <c r="I21" s="75">
        <f>SUM(I19:I20)</f>
        <v>5752872.4800000014</v>
      </c>
      <c r="J21" s="75">
        <f>SUM(J19:J20)</f>
        <v>6393867.8999999985</v>
      </c>
      <c r="K21" s="75">
        <f>SUM(K19:K20)</f>
        <v>15378039.789999999</v>
      </c>
      <c r="L21" s="75">
        <f t="shared" ref="L21" si="2">SUM(L19:L20)</f>
        <v>14724998.050000001</v>
      </c>
    </row>
    <row r="22" spans="1:12" x14ac:dyDescent="0.25">
      <c r="A22" s="98">
        <v>1</v>
      </c>
      <c r="B22" s="69" t="s">
        <v>14</v>
      </c>
      <c r="C22" s="76">
        <v>1733860152.7899992</v>
      </c>
      <c r="D22" s="76">
        <v>2219395716.6099982</v>
      </c>
      <c r="E22" s="76">
        <v>1304708031.1400006</v>
      </c>
      <c r="F22" s="76">
        <v>1434580348.1699989</v>
      </c>
      <c r="G22" s="76">
        <v>1677537579.6500001</v>
      </c>
      <c r="H22" s="76">
        <v>1805686548.0514963</v>
      </c>
      <c r="I22" s="76">
        <f>+I12+I18+I21</f>
        <v>2471273300.7499995</v>
      </c>
      <c r="J22" s="76">
        <f>+J12+J18+J21</f>
        <v>2785273569.6199985</v>
      </c>
      <c r="K22" s="76">
        <f>+K12+K18+K21</f>
        <v>2749124659.7299986</v>
      </c>
      <c r="L22" s="76">
        <f t="shared" ref="L22" si="3">+L12+L18+L21</f>
        <v>3953697083.5800004</v>
      </c>
    </row>
    <row r="23" spans="1:12" x14ac:dyDescent="0.25">
      <c r="A23" s="15">
        <v>211</v>
      </c>
      <c r="B23" s="67" t="s">
        <v>227</v>
      </c>
      <c r="C23" s="17">
        <v>452304410.13</v>
      </c>
      <c r="D23" s="17">
        <v>438828234.96000004</v>
      </c>
      <c r="E23" s="17">
        <v>419148750.35999995</v>
      </c>
      <c r="F23" s="17">
        <v>437586617.83999997</v>
      </c>
      <c r="G23" s="17">
        <v>477772448.74000001</v>
      </c>
      <c r="H23" s="17">
        <v>515666335.56</v>
      </c>
      <c r="I23" s="17">
        <v>539693837.86000013</v>
      </c>
      <c r="J23" s="17">
        <v>599714211.72000015</v>
      </c>
      <c r="K23" s="17">
        <v>569848885.19000018</v>
      </c>
      <c r="L23" s="17">
        <v>639483998.0200001</v>
      </c>
    </row>
    <row r="24" spans="1:12" x14ac:dyDescent="0.25">
      <c r="A24" s="15">
        <v>212</v>
      </c>
      <c r="B24" s="67" t="s">
        <v>240</v>
      </c>
      <c r="C24" s="17">
        <v>31952225.650000002</v>
      </c>
      <c r="D24" s="17">
        <v>30719572.590000007</v>
      </c>
      <c r="E24" s="17">
        <v>27231190.82</v>
      </c>
      <c r="F24" s="17">
        <v>27667239.729999989</v>
      </c>
      <c r="G24" s="17">
        <v>27418541.469999991</v>
      </c>
      <c r="H24" s="17">
        <v>34524697.839999996</v>
      </c>
      <c r="I24" s="17">
        <v>38514013.250000007</v>
      </c>
      <c r="J24" s="17">
        <v>38285335.680000007</v>
      </c>
      <c r="K24" s="17">
        <v>38285335.680000007</v>
      </c>
      <c r="L24" s="17">
        <v>43289794.899999999</v>
      </c>
    </row>
    <row r="25" spans="1:12" x14ac:dyDescent="0.25">
      <c r="A25" s="15">
        <v>213</v>
      </c>
      <c r="B25" s="67" t="s">
        <v>220</v>
      </c>
      <c r="C25" s="17">
        <v>376563822.05000001</v>
      </c>
      <c r="D25" s="17">
        <v>370705204.62000006</v>
      </c>
      <c r="E25" s="17">
        <v>333039148.73000002</v>
      </c>
      <c r="F25" s="17">
        <v>351040074.9199999</v>
      </c>
      <c r="G25" s="17">
        <v>399198014.91000015</v>
      </c>
      <c r="H25" s="17">
        <v>409526877.0800001</v>
      </c>
      <c r="I25" s="17">
        <v>427393887.19000006</v>
      </c>
      <c r="J25" s="17">
        <v>441026602.49000001</v>
      </c>
      <c r="K25" s="17">
        <v>432765630.56</v>
      </c>
      <c r="L25" s="17">
        <v>551685968.84000015</v>
      </c>
    </row>
    <row r="26" spans="1:12" x14ac:dyDescent="0.25">
      <c r="A26" s="15">
        <v>214</v>
      </c>
      <c r="B26" s="67" t="s">
        <v>228</v>
      </c>
      <c r="C26" s="17">
        <v>677990</v>
      </c>
      <c r="D26" s="17">
        <v>780000</v>
      </c>
      <c r="E26" s="17">
        <v>693975</v>
      </c>
      <c r="F26" s="17">
        <v>693975</v>
      </c>
      <c r="G26" s="17">
        <v>794555</v>
      </c>
      <c r="H26" s="17">
        <v>994555</v>
      </c>
      <c r="I26" s="17">
        <v>1274925.1000000001</v>
      </c>
      <c r="J26" s="17">
        <v>1859172.0999999999</v>
      </c>
      <c r="K26" s="17">
        <v>1859172.0999999999</v>
      </c>
      <c r="L26" s="17">
        <v>2241642.46</v>
      </c>
    </row>
    <row r="27" spans="1:12" x14ac:dyDescent="0.25">
      <c r="A27" s="15">
        <v>215</v>
      </c>
      <c r="B27" s="67" t="s">
        <v>236</v>
      </c>
      <c r="C27" s="17">
        <v>4528026.0299999993</v>
      </c>
      <c r="D27" s="17">
        <v>4371726.8499999996</v>
      </c>
      <c r="E27" s="17">
        <v>3355072.3000000003</v>
      </c>
      <c r="F27" s="17">
        <v>3583495.7199999997</v>
      </c>
      <c r="G27" s="17">
        <v>3804339.2600000002</v>
      </c>
      <c r="H27" s="17">
        <v>4416658.05</v>
      </c>
      <c r="I27" s="17">
        <v>4723212.3600000003</v>
      </c>
      <c r="J27" s="17">
        <v>5782288.3700000001</v>
      </c>
      <c r="K27" s="17">
        <v>5782288.3700000001</v>
      </c>
      <c r="L27" s="17">
        <v>6813053.1799999997</v>
      </c>
    </row>
    <row r="28" spans="1:12" x14ac:dyDescent="0.25">
      <c r="A28" s="97">
        <v>21</v>
      </c>
      <c r="B28" s="68" t="s">
        <v>20</v>
      </c>
      <c r="C28" s="75">
        <v>866026473.8599999</v>
      </c>
      <c r="D28" s="75">
        <v>845404739.0200001</v>
      </c>
      <c r="E28" s="75">
        <v>783468137.20999992</v>
      </c>
      <c r="F28" s="75">
        <v>820571403.20999992</v>
      </c>
      <c r="G28" s="75">
        <v>908987899.38000011</v>
      </c>
      <c r="H28" s="75">
        <v>965129123.52999997</v>
      </c>
      <c r="I28" s="75">
        <f>SUM(I23:I27)</f>
        <v>1011599875.7600002</v>
      </c>
      <c r="J28" s="75">
        <f>SUM(J23:J27)</f>
        <v>1086667610.3599999</v>
      </c>
      <c r="K28" s="75">
        <f>SUM(K23:K27)</f>
        <v>1048541311.9000001</v>
      </c>
      <c r="L28" s="75">
        <f t="shared" ref="L28" si="4">SUM(L23:L27)</f>
        <v>1243514457.4000003</v>
      </c>
    </row>
    <row r="29" spans="1:12" x14ac:dyDescent="0.25">
      <c r="A29" s="15">
        <v>221</v>
      </c>
      <c r="B29" s="67" t="s">
        <v>21</v>
      </c>
      <c r="C29" s="17">
        <v>916592445.1099999</v>
      </c>
      <c r="D29" s="17">
        <v>896345265.80000007</v>
      </c>
      <c r="E29" s="17">
        <v>877071300.23000014</v>
      </c>
      <c r="F29" s="17">
        <v>928104267.98000002</v>
      </c>
      <c r="G29" s="17">
        <v>949126365.40000021</v>
      </c>
      <c r="H29" s="17">
        <v>1068172487.46</v>
      </c>
      <c r="I29" s="17">
        <v>1154361349.8199997</v>
      </c>
      <c r="J29" s="17">
        <v>1327322616.02</v>
      </c>
      <c r="K29" s="17">
        <v>1327322616.02</v>
      </c>
      <c r="L29" s="17">
        <v>1633720382.1799998</v>
      </c>
    </row>
    <row r="30" spans="1:12" x14ac:dyDescent="0.25">
      <c r="A30" s="15">
        <v>222</v>
      </c>
      <c r="B30" s="67" t="s">
        <v>22</v>
      </c>
      <c r="C30" s="18">
        <v>60696347.379999995</v>
      </c>
      <c r="D30" s="18">
        <v>54501571.890000001</v>
      </c>
      <c r="E30" s="18">
        <v>58591241.440000005</v>
      </c>
      <c r="F30" s="18">
        <v>59622587.590000004</v>
      </c>
      <c r="G30" s="18">
        <v>54406416.719999999</v>
      </c>
      <c r="H30" s="18">
        <v>57952624.870000005</v>
      </c>
      <c r="I30" s="18">
        <v>63044136.509999998</v>
      </c>
      <c r="J30" s="18">
        <v>70033632.639999986</v>
      </c>
      <c r="K30" s="18">
        <v>70033632.639999986</v>
      </c>
      <c r="L30" s="18">
        <v>90784466.030000001</v>
      </c>
    </row>
    <row r="31" spans="1:12" x14ac:dyDescent="0.25">
      <c r="A31" s="15">
        <v>223</v>
      </c>
      <c r="B31" s="67" t="s">
        <v>23</v>
      </c>
      <c r="C31" s="17">
        <v>177308030.31999999</v>
      </c>
      <c r="D31" s="17">
        <v>155441059.51000002</v>
      </c>
      <c r="E31" s="17">
        <v>162594162.06999999</v>
      </c>
      <c r="F31" s="17">
        <v>168154990</v>
      </c>
      <c r="G31" s="17">
        <v>195347141.08000001</v>
      </c>
      <c r="H31" s="17">
        <v>237476592.30999997</v>
      </c>
      <c r="I31" s="17">
        <v>260338722.52000001</v>
      </c>
      <c r="J31" s="17">
        <v>286311603.92000002</v>
      </c>
      <c r="K31" s="17">
        <v>284612155.32999998</v>
      </c>
      <c r="L31" s="17">
        <v>386904093.84999996</v>
      </c>
    </row>
    <row r="32" spans="1:12" x14ac:dyDescent="0.25">
      <c r="A32" s="15">
        <v>224</v>
      </c>
      <c r="B32" s="67" t="s">
        <v>24</v>
      </c>
      <c r="C32" s="17">
        <v>14200274.24</v>
      </c>
      <c r="D32" s="17">
        <v>13409799.660000002</v>
      </c>
      <c r="E32" s="17">
        <v>8623702.8899999987</v>
      </c>
      <c r="F32" s="17">
        <v>7496121.5700000003</v>
      </c>
      <c r="G32" s="17">
        <v>12415612.520000001</v>
      </c>
      <c r="H32" s="17">
        <v>17838230.389999997</v>
      </c>
      <c r="I32" s="17">
        <v>17370055.740000002</v>
      </c>
      <c r="J32" s="17">
        <v>28986166.659999996</v>
      </c>
      <c r="K32" s="17">
        <v>28986166.659999996</v>
      </c>
      <c r="L32" s="17">
        <v>46428323.43</v>
      </c>
    </row>
    <row r="33" spans="1:12" x14ac:dyDescent="0.25">
      <c r="A33" s="15">
        <v>225</v>
      </c>
      <c r="B33" s="67" t="s">
        <v>241</v>
      </c>
      <c r="C33" s="17">
        <v>10697988</v>
      </c>
      <c r="D33" s="17">
        <v>10021401.550000001</v>
      </c>
      <c r="E33" s="17">
        <v>10949564.860000001</v>
      </c>
      <c r="F33" s="17">
        <v>10468385.550000001</v>
      </c>
      <c r="G33" s="17">
        <v>11270712.609999998</v>
      </c>
      <c r="H33" s="17">
        <v>12502983.029999999</v>
      </c>
      <c r="I33" s="17">
        <v>15790065.639999999</v>
      </c>
      <c r="J33" s="17">
        <v>19789077.75</v>
      </c>
      <c r="K33" s="17">
        <v>19789077.75</v>
      </c>
      <c r="L33" s="17">
        <v>23649838.759999998</v>
      </c>
    </row>
    <row r="34" spans="1:12" x14ac:dyDescent="0.25">
      <c r="A34" s="97">
        <v>22</v>
      </c>
      <c r="B34" s="68" t="s">
        <v>26</v>
      </c>
      <c r="C34" s="75">
        <v>1179495085.05</v>
      </c>
      <c r="D34" s="75">
        <v>1129719098.4100001</v>
      </c>
      <c r="E34" s="75">
        <v>1117829971.4900002</v>
      </c>
      <c r="F34" s="75">
        <v>1173846352.6899996</v>
      </c>
      <c r="G34" s="75">
        <v>1222566248.3300002</v>
      </c>
      <c r="H34" s="75">
        <v>1393942918.0599999</v>
      </c>
      <c r="I34" s="75">
        <f>SUM(I29:I33)</f>
        <v>1510904330.2299998</v>
      </c>
      <c r="J34" s="75">
        <f>SUM(J29:J33)</f>
        <v>1732443096.99</v>
      </c>
      <c r="K34" s="75">
        <f>SUM(K29:K33)</f>
        <v>1730743648.3999999</v>
      </c>
      <c r="L34" s="75">
        <f t="shared" ref="L34" si="5">SUM(L29:L33)</f>
        <v>2181487104.25</v>
      </c>
    </row>
    <row r="35" spans="1:12" x14ac:dyDescent="0.25">
      <c r="A35" s="15">
        <v>231</v>
      </c>
      <c r="B35" s="67" t="s">
        <v>27</v>
      </c>
      <c r="C35" s="17">
        <v>12961993.920000002</v>
      </c>
      <c r="D35" s="17">
        <v>11643584.66</v>
      </c>
      <c r="E35" s="17">
        <v>10330575.290000001</v>
      </c>
      <c r="F35" s="17">
        <v>11138663.999999998</v>
      </c>
      <c r="G35" s="17">
        <v>18221224.650000002</v>
      </c>
      <c r="H35" s="17">
        <v>17991987.020000003</v>
      </c>
      <c r="I35" s="17">
        <v>27956646.919999998</v>
      </c>
      <c r="J35" s="17">
        <v>29247370.279999997</v>
      </c>
      <c r="K35" s="17">
        <v>14226859.790000001</v>
      </c>
      <c r="L35" s="17">
        <v>13532293.649999999</v>
      </c>
    </row>
    <row r="36" spans="1:12" x14ac:dyDescent="0.25">
      <c r="A36" s="15">
        <v>232</v>
      </c>
      <c r="B36" s="67" t="s">
        <v>28</v>
      </c>
      <c r="C36" s="17">
        <v>22044830.510000002</v>
      </c>
      <c r="D36" s="17">
        <v>15261593.02</v>
      </c>
      <c r="E36" s="17">
        <v>6196876.8600000003</v>
      </c>
      <c r="F36" s="17">
        <v>8577239.2199999988</v>
      </c>
      <c r="G36" s="17">
        <v>17261292.550000001</v>
      </c>
      <c r="H36" s="17">
        <v>31735794.280000001</v>
      </c>
      <c r="I36" s="17">
        <v>39340314.790000007</v>
      </c>
      <c r="J36" s="17">
        <v>43419586.810000017</v>
      </c>
      <c r="K36" s="17">
        <v>43419586.810000017</v>
      </c>
      <c r="L36" s="17">
        <v>88182447.309999973</v>
      </c>
    </row>
    <row r="37" spans="1:12" x14ac:dyDescent="0.25">
      <c r="A37" s="97">
        <v>23</v>
      </c>
      <c r="B37" s="68" t="s">
        <v>29</v>
      </c>
      <c r="C37" s="75">
        <v>35006824.430000007</v>
      </c>
      <c r="D37" s="75">
        <v>26905177.68</v>
      </c>
      <c r="E37" s="75">
        <v>16527452.150000002</v>
      </c>
      <c r="F37" s="75">
        <v>19715903.220000003</v>
      </c>
      <c r="G37" s="75">
        <v>35482517.200000003</v>
      </c>
      <c r="H37" s="75">
        <v>49727781.300000004</v>
      </c>
      <c r="I37" s="75">
        <f>SUM(I35:I36)</f>
        <v>67296961.710000008</v>
      </c>
      <c r="J37" s="75">
        <f>SUM(J35:J36)</f>
        <v>72666957.090000018</v>
      </c>
      <c r="K37" s="75">
        <f>SUM(K35:K36)</f>
        <v>57646446.600000016</v>
      </c>
      <c r="L37" s="75">
        <f t="shared" ref="L37" si="6">SUM(L35:L36)</f>
        <v>101714740.95999998</v>
      </c>
    </row>
    <row r="38" spans="1:12" x14ac:dyDescent="0.25">
      <c r="A38" s="98">
        <v>2</v>
      </c>
      <c r="B38" s="69" t="s">
        <v>30</v>
      </c>
      <c r="C38" s="76">
        <v>2080528383.3399999</v>
      </c>
      <c r="D38" s="76">
        <v>2002029015.1100004</v>
      </c>
      <c r="E38" s="76">
        <v>1917825560.8499999</v>
      </c>
      <c r="F38" s="76">
        <v>2014133659.1199999</v>
      </c>
      <c r="G38" s="76">
        <v>2167036664.9100003</v>
      </c>
      <c r="H38" s="76">
        <v>2408799822.8900003</v>
      </c>
      <c r="I38" s="76">
        <f>+I28+I34+I37</f>
        <v>2589801167.6999998</v>
      </c>
      <c r="J38" s="76">
        <f>+J28+J34+J37</f>
        <v>2891777664.4400001</v>
      </c>
      <c r="K38" s="76">
        <f>+K28+K34+K37</f>
        <v>2836931406.9000001</v>
      </c>
      <c r="L38" s="76">
        <f t="shared" ref="L38" si="7">+L28+L34+L37</f>
        <v>3526716302.6100006</v>
      </c>
    </row>
    <row r="39" spans="1:12" x14ac:dyDescent="0.25">
      <c r="A39" s="15">
        <v>310</v>
      </c>
      <c r="B39" s="67" t="s">
        <v>225</v>
      </c>
      <c r="C39" s="82"/>
      <c r="D39" s="82"/>
      <c r="E39" s="82"/>
      <c r="F39" s="82"/>
      <c r="G39" s="82"/>
      <c r="H39" s="83">
        <v>31910000</v>
      </c>
      <c r="I39" s="83">
        <v>229185758.81999999</v>
      </c>
      <c r="J39" s="83">
        <v>105801459.56</v>
      </c>
      <c r="K39" s="83">
        <v>29525648.550000001</v>
      </c>
      <c r="L39" s="83">
        <v>43255563.239999995</v>
      </c>
    </row>
    <row r="40" spans="1:12" x14ac:dyDescent="0.25">
      <c r="A40" s="15">
        <v>313</v>
      </c>
      <c r="B40" s="67" t="s">
        <v>229</v>
      </c>
      <c r="C40" s="17">
        <v>54642053.560000002</v>
      </c>
      <c r="D40" s="17">
        <v>54615726.739999995</v>
      </c>
      <c r="E40" s="17">
        <v>16943324.66</v>
      </c>
      <c r="F40" s="17">
        <v>19419963.859999999</v>
      </c>
      <c r="G40" s="17">
        <v>20942712.129999992</v>
      </c>
      <c r="H40" s="17">
        <v>9929786.4699999988</v>
      </c>
      <c r="I40" s="17">
        <v>10987804.020000003</v>
      </c>
      <c r="J40" s="17">
        <v>12814368.690000001</v>
      </c>
      <c r="K40" s="17">
        <v>12814368.690000001</v>
      </c>
      <c r="L40" s="17">
        <v>13541041.930000003</v>
      </c>
    </row>
    <row r="41" spans="1:12" x14ac:dyDescent="0.25">
      <c r="A41" s="15">
        <v>314</v>
      </c>
      <c r="B41" s="67" t="s">
        <v>34</v>
      </c>
      <c r="C41" s="17">
        <v>16775168</v>
      </c>
      <c r="D41" s="17">
        <v>16775115</v>
      </c>
      <c r="E41" s="17">
        <v>9065533.4199999999</v>
      </c>
      <c r="F41" s="17">
        <v>9065264</v>
      </c>
      <c r="G41" s="17">
        <v>9113720.0599999987</v>
      </c>
      <c r="H41" s="17">
        <v>11392933.25</v>
      </c>
      <c r="I41" s="17">
        <v>11265551.84</v>
      </c>
      <c r="J41" s="17">
        <v>16089099.510000002</v>
      </c>
      <c r="K41" s="17">
        <v>16089099.510000002</v>
      </c>
      <c r="L41" s="17">
        <v>14706385.940000001</v>
      </c>
    </row>
    <row r="42" spans="1:12" x14ac:dyDescent="0.25">
      <c r="A42" s="15">
        <v>315</v>
      </c>
      <c r="B42" s="67" t="s">
        <v>198</v>
      </c>
      <c r="C42" s="17">
        <v>1520579532.1030002</v>
      </c>
      <c r="D42" s="17">
        <v>1530516570.71</v>
      </c>
      <c r="E42" s="17">
        <v>1377995782.04</v>
      </c>
      <c r="F42" s="17">
        <v>1404131549.0199993</v>
      </c>
      <c r="G42" s="17">
        <v>1474345334.3699999</v>
      </c>
      <c r="H42" s="17">
        <v>1566580745.8600006</v>
      </c>
      <c r="I42" s="17">
        <v>1711776320.23</v>
      </c>
      <c r="J42" s="17">
        <v>1924806972.3300006</v>
      </c>
      <c r="K42" s="17">
        <v>1898758197.8000009</v>
      </c>
      <c r="L42" s="17">
        <v>2434802218.6699986</v>
      </c>
    </row>
    <row r="43" spans="1:12" x14ac:dyDescent="0.25">
      <c r="A43" s="15">
        <v>316</v>
      </c>
      <c r="B43" s="67" t="s">
        <v>230</v>
      </c>
      <c r="C43" s="17">
        <v>14343298.140000001</v>
      </c>
      <c r="D43" s="17">
        <v>12058913.380000001</v>
      </c>
      <c r="E43" s="17">
        <v>6322404.1500000004</v>
      </c>
      <c r="F43" s="17">
        <v>6161374.0499999998</v>
      </c>
      <c r="G43" s="17">
        <v>5427538.79</v>
      </c>
      <c r="H43" s="17">
        <v>20001182.339999996</v>
      </c>
      <c r="I43" s="17">
        <v>54484926.639999993</v>
      </c>
      <c r="J43" s="17">
        <v>63361576.039999992</v>
      </c>
      <c r="K43" s="17">
        <v>62705893.039999992</v>
      </c>
      <c r="L43" s="17">
        <v>78909816.979999974</v>
      </c>
    </row>
    <row r="44" spans="1:12" x14ac:dyDescent="0.25">
      <c r="A44" s="15">
        <v>317</v>
      </c>
      <c r="B44" s="67" t="s">
        <v>231</v>
      </c>
      <c r="C44" s="17">
        <v>187248257.04999998</v>
      </c>
      <c r="D44" s="17">
        <v>190424116.29000002</v>
      </c>
      <c r="E44" s="17">
        <v>192562643.28</v>
      </c>
      <c r="F44" s="17">
        <v>196909900.96000001</v>
      </c>
      <c r="G44" s="17">
        <v>212896524.25</v>
      </c>
      <c r="H44" s="17">
        <v>634925239.25</v>
      </c>
      <c r="I44" s="17">
        <v>736448521.96000004</v>
      </c>
      <c r="J44" s="17">
        <v>813150800.99000013</v>
      </c>
      <c r="K44" s="17">
        <v>794075298.96000016</v>
      </c>
      <c r="L44" s="17">
        <v>866148557.88999987</v>
      </c>
    </row>
    <row r="45" spans="1:12" x14ac:dyDescent="0.25">
      <c r="A45" s="15">
        <v>318</v>
      </c>
      <c r="B45" s="67" t="s">
        <v>38</v>
      </c>
      <c r="C45" s="17">
        <v>187727228.57999998</v>
      </c>
      <c r="D45" s="17">
        <v>191524429.74999994</v>
      </c>
      <c r="E45" s="17">
        <v>183579256.16999999</v>
      </c>
      <c r="F45" s="17">
        <v>187804878.71000016</v>
      </c>
      <c r="G45" s="17">
        <v>237873697.66</v>
      </c>
      <c r="H45" s="17">
        <v>305835330.63999999</v>
      </c>
      <c r="I45" s="17">
        <v>356099457.67000002</v>
      </c>
      <c r="J45" s="17">
        <v>398426715.80000013</v>
      </c>
      <c r="K45" s="17">
        <v>395296715.80000013</v>
      </c>
      <c r="L45" s="17">
        <v>461144448.91000009</v>
      </c>
    </row>
    <row r="46" spans="1:12" x14ac:dyDescent="0.25">
      <c r="A46" s="97">
        <v>31</v>
      </c>
      <c r="B46" s="68" t="s">
        <v>40</v>
      </c>
      <c r="C46" s="75">
        <v>1981315537.4330001</v>
      </c>
      <c r="D46" s="75">
        <v>1995914871.8700001</v>
      </c>
      <c r="E46" s="75">
        <v>1786468943.72</v>
      </c>
      <c r="F46" s="75">
        <v>1823492930.5999992</v>
      </c>
      <c r="G46" s="75">
        <v>1960599527.26</v>
      </c>
      <c r="H46" s="75">
        <v>2580575217.8100004</v>
      </c>
      <c r="I46" s="75">
        <f>SUM(I39:I45)</f>
        <v>3110248341.1800003</v>
      </c>
      <c r="J46" s="75">
        <f>SUM(J39:J45)</f>
        <v>3334450992.920001</v>
      </c>
      <c r="K46" s="75">
        <f>SUM(K39:K45)</f>
        <v>3209265222.3500013</v>
      </c>
      <c r="L46" s="75">
        <f t="shared" ref="L46" si="8">SUM(L39:L45)</f>
        <v>3912508033.5599985</v>
      </c>
    </row>
    <row r="47" spans="1:12" x14ac:dyDescent="0.25">
      <c r="A47" s="15">
        <v>321</v>
      </c>
      <c r="B47" s="67" t="s">
        <v>199</v>
      </c>
      <c r="C47" s="17">
        <v>35778423.57</v>
      </c>
      <c r="D47" s="17">
        <v>35189993.670000002</v>
      </c>
      <c r="E47" s="17">
        <v>27634619.270000003</v>
      </c>
      <c r="F47" s="17">
        <v>27611701.120000001</v>
      </c>
      <c r="G47" s="17">
        <v>30002458.860000003</v>
      </c>
      <c r="H47" s="17">
        <v>33844304.229999997</v>
      </c>
      <c r="I47" s="17">
        <v>34622566.390000001</v>
      </c>
      <c r="J47" s="17">
        <v>40210095.479999997</v>
      </c>
      <c r="K47" s="17">
        <v>40170178.119999997</v>
      </c>
      <c r="L47" s="17">
        <v>48953042.300000004</v>
      </c>
    </row>
    <row r="48" spans="1:12" x14ac:dyDescent="0.25">
      <c r="A48" s="15">
        <v>322</v>
      </c>
      <c r="B48" s="67" t="s">
        <v>200</v>
      </c>
      <c r="C48" s="17">
        <v>9797334.0999999996</v>
      </c>
      <c r="D48" s="17">
        <v>9626893.9000000004</v>
      </c>
      <c r="E48" s="17">
        <v>7440214.6700000009</v>
      </c>
      <c r="F48" s="17">
        <v>7492544.8900000006</v>
      </c>
      <c r="G48" s="17">
        <v>7960705.79</v>
      </c>
      <c r="H48" s="17">
        <v>10408404.289999999</v>
      </c>
      <c r="I48" s="17">
        <v>10516374.699999999</v>
      </c>
      <c r="J48" s="17">
        <v>12216547.950000001</v>
      </c>
      <c r="K48" s="17">
        <v>12216547.950000001</v>
      </c>
      <c r="L48" s="17">
        <v>14124629.23</v>
      </c>
    </row>
    <row r="49" spans="1:12" x14ac:dyDescent="0.25">
      <c r="A49" s="15">
        <v>323</v>
      </c>
      <c r="B49" s="67" t="s">
        <v>201</v>
      </c>
      <c r="C49" s="17">
        <v>30915801.399999995</v>
      </c>
      <c r="D49" s="17">
        <v>31154224.339999996</v>
      </c>
      <c r="E49" s="17">
        <v>25014312.420000006</v>
      </c>
      <c r="F49" s="17">
        <v>25230000.609999999</v>
      </c>
      <c r="G49" s="17">
        <v>30774939.290000003</v>
      </c>
      <c r="H49" s="17">
        <v>3472828.5999999996</v>
      </c>
      <c r="I49" s="17">
        <v>3349665.98</v>
      </c>
      <c r="J49" s="17">
        <v>3568952.0999999996</v>
      </c>
      <c r="K49" s="17">
        <v>3568952.0999999996</v>
      </c>
      <c r="L49" s="17">
        <v>3938976.01</v>
      </c>
    </row>
    <row r="50" spans="1:12" x14ac:dyDescent="0.25">
      <c r="A50" s="15">
        <v>324</v>
      </c>
      <c r="B50" s="67" t="s">
        <v>44</v>
      </c>
      <c r="C50" s="17">
        <v>1992295</v>
      </c>
      <c r="D50" s="17">
        <v>2080007.98</v>
      </c>
      <c r="E50" s="17">
        <v>1090416.67</v>
      </c>
      <c r="F50" s="17">
        <v>999800</v>
      </c>
      <c r="G50" s="17">
        <v>802730</v>
      </c>
      <c r="H50" s="17">
        <v>902729.94</v>
      </c>
      <c r="I50" s="17">
        <v>1306000</v>
      </c>
      <c r="J50" s="17">
        <v>1567048.96</v>
      </c>
      <c r="K50" s="17">
        <v>1567048.96</v>
      </c>
      <c r="L50" s="17">
        <v>2683536.19</v>
      </c>
    </row>
    <row r="51" spans="1:12" x14ac:dyDescent="0.25">
      <c r="A51" s="15">
        <v>325</v>
      </c>
      <c r="B51" s="67" t="s">
        <v>202</v>
      </c>
      <c r="C51" s="17">
        <v>115200</v>
      </c>
      <c r="D51" s="17">
        <v>638901.86</v>
      </c>
      <c r="E51" s="17"/>
      <c r="F51" s="17"/>
      <c r="G51" s="17"/>
      <c r="H51" s="17"/>
      <c r="I51" s="17"/>
      <c r="J51" s="17"/>
      <c r="K51" s="17"/>
      <c r="L51" s="17"/>
    </row>
    <row r="52" spans="1:12" x14ac:dyDescent="0.25">
      <c r="A52" s="97">
        <v>32</v>
      </c>
      <c r="B52" s="68" t="s">
        <v>45</v>
      </c>
      <c r="C52" s="75">
        <v>78599054.069999993</v>
      </c>
      <c r="D52" s="75">
        <v>78690021.75</v>
      </c>
      <c r="E52" s="75">
        <v>61179563.030000016</v>
      </c>
      <c r="F52" s="75">
        <v>61334046.62000002</v>
      </c>
      <c r="G52" s="75">
        <v>69540833.940000013</v>
      </c>
      <c r="H52" s="75">
        <v>48628267.059999995</v>
      </c>
      <c r="I52" s="75">
        <f>SUM(I47:I51)</f>
        <v>49794607.07</v>
      </c>
      <c r="J52" s="75">
        <f>SUM(J47:J51)</f>
        <v>57562644.490000002</v>
      </c>
      <c r="K52" s="75">
        <f>SUM(K47:K51)</f>
        <v>57522727.130000003</v>
      </c>
      <c r="L52" s="75">
        <f t="shared" ref="L52" si="9">SUM(L47:L51)</f>
        <v>69700183.730000004</v>
      </c>
    </row>
    <row r="53" spans="1:12" x14ac:dyDescent="0.25">
      <c r="A53" s="15">
        <v>331</v>
      </c>
      <c r="B53" s="67" t="s">
        <v>239</v>
      </c>
      <c r="C53" s="17">
        <v>449152531.28000009</v>
      </c>
      <c r="D53" s="17">
        <v>445629225.62</v>
      </c>
      <c r="E53" s="17">
        <v>239058370.99000007</v>
      </c>
      <c r="F53" s="17">
        <v>316815468.4799999</v>
      </c>
      <c r="G53" s="17">
        <v>388422257.25999999</v>
      </c>
      <c r="H53" s="17">
        <v>459408336.84999996</v>
      </c>
      <c r="I53" s="17">
        <v>645205865.23000026</v>
      </c>
      <c r="J53" s="17">
        <v>722831730.2299999</v>
      </c>
      <c r="K53" s="17">
        <v>652968602.00999999</v>
      </c>
      <c r="L53" s="17">
        <v>673482318.9799999</v>
      </c>
    </row>
    <row r="54" spans="1:12" x14ac:dyDescent="0.25">
      <c r="A54" s="15">
        <v>333</v>
      </c>
      <c r="B54" s="67" t="s">
        <v>203</v>
      </c>
      <c r="C54" s="17">
        <v>206847475.97999996</v>
      </c>
      <c r="D54" s="17">
        <v>196875461.72</v>
      </c>
      <c r="E54" s="17">
        <v>240122711.92999995</v>
      </c>
      <c r="F54" s="17">
        <v>232682530.92000002</v>
      </c>
      <c r="G54" s="17">
        <v>327444269.56999999</v>
      </c>
      <c r="H54" s="17">
        <v>160717421.68000001</v>
      </c>
      <c r="I54" s="17">
        <v>223301242.22999999</v>
      </c>
      <c r="J54" s="17">
        <v>218885036.72</v>
      </c>
      <c r="K54" s="17">
        <v>201466294.53999999</v>
      </c>
      <c r="L54" s="17">
        <v>233480046.35999998</v>
      </c>
    </row>
    <row r="55" spans="1:12" x14ac:dyDescent="0.25">
      <c r="A55" s="15">
        <v>335</v>
      </c>
      <c r="B55" s="67" t="s">
        <v>50</v>
      </c>
      <c r="C55" s="17">
        <v>2327400</v>
      </c>
      <c r="D55" s="17">
        <v>1906820</v>
      </c>
      <c r="E55" s="17">
        <v>1361768</v>
      </c>
      <c r="F55" s="17">
        <v>1555296</v>
      </c>
      <c r="G55" s="17">
        <v>8297467.21</v>
      </c>
      <c r="H55" s="17">
        <v>9178057.3399999999</v>
      </c>
      <c r="I55" s="17">
        <v>9284606.8000000007</v>
      </c>
      <c r="J55" s="17">
        <v>9585091.879999999</v>
      </c>
      <c r="K55" s="17">
        <v>9585091.879999999</v>
      </c>
      <c r="L55" s="17">
        <v>14830910</v>
      </c>
    </row>
    <row r="56" spans="1:12" s="84" customFormat="1" x14ac:dyDescent="0.25">
      <c r="A56" s="97">
        <v>33</v>
      </c>
      <c r="B56" s="68" t="s">
        <v>52</v>
      </c>
      <c r="C56" s="75">
        <v>658327407.25999999</v>
      </c>
      <c r="D56" s="75">
        <v>644411507.34000003</v>
      </c>
      <c r="E56" s="75">
        <v>480542850.92000002</v>
      </c>
      <c r="F56" s="75">
        <v>551053295.39999986</v>
      </c>
      <c r="G56" s="75">
        <v>724163994.03999996</v>
      </c>
      <c r="H56" s="75">
        <v>629303815.87</v>
      </c>
      <c r="I56" s="75">
        <f>SUM(I53:I55)</f>
        <v>877791714.26000023</v>
      </c>
      <c r="J56" s="75">
        <f>SUM(J53:J55)</f>
        <v>951301858.82999992</v>
      </c>
      <c r="K56" s="75">
        <f>SUM(K53:K55)</f>
        <v>864019988.42999995</v>
      </c>
      <c r="L56" s="75">
        <f t="shared" ref="L56" si="10">SUM(L53:L55)</f>
        <v>921793275.33999991</v>
      </c>
    </row>
    <row r="57" spans="1:12" x14ac:dyDescent="0.25">
      <c r="A57" s="98">
        <v>3</v>
      </c>
      <c r="B57" s="69" t="s">
        <v>53</v>
      </c>
      <c r="C57" s="76">
        <v>2718241998.763</v>
      </c>
      <c r="D57" s="76">
        <v>2719016400.96</v>
      </c>
      <c r="E57" s="76">
        <v>2328191357.6700001</v>
      </c>
      <c r="F57" s="76">
        <v>2435880272.6199994</v>
      </c>
      <c r="G57" s="76">
        <v>2754304355.2400002</v>
      </c>
      <c r="H57" s="76">
        <v>3258507300.7400002</v>
      </c>
      <c r="I57" s="76">
        <f>+I46+I52+I56</f>
        <v>4037834662.5100007</v>
      </c>
      <c r="J57" s="76">
        <f>+J46+J52+J56</f>
        <v>4343315496.2400007</v>
      </c>
      <c r="K57" s="76">
        <f>+K46+K52+K56</f>
        <v>4130807937.9100013</v>
      </c>
      <c r="L57" s="76">
        <f t="shared" ref="L57" si="11">+L46+L52+L56</f>
        <v>4904001492.6299982</v>
      </c>
    </row>
    <row r="58" spans="1:12" x14ac:dyDescent="0.25">
      <c r="A58" s="99">
        <v>411</v>
      </c>
      <c r="B58" s="70" t="s">
        <v>54</v>
      </c>
      <c r="C58" s="18">
        <v>2811943847.3200002</v>
      </c>
      <c r="D58" s="18">
        <v>2448798927.2500019</v>
      </c>
      <c r="E58" s="18">
        <v>2296473392.1300001</v>
      </c>
      <c r="F58" s="18">
        <v>2383880497.0799985</v>
      </c>
      <c r="G58" s="18">
        <v>2518943994.3999996</v>
      </c>
      <c r="H58" s="18">
        <v>2761504869.0900006</v>
      </c>
      <c r="I58" s="18">
        <v>2991673571.2899976</v>
      </c>
      <c r="J58" s="18">
        <v>3239740274.8399997</v>
      </c>
      <c r="K58" s="18">
        <v>3238861374.29</v>
      </c>
      <c r="L58" s="18">
        <v>3878113237.2199998</v>
      </c>
    </row>
    <row r="59" spans="1:12" x14ac:dyDescent="0.25">
      <c r="A59" s="99">
        <v>412</v>
      </c>
      <c r="B59" s="70" t="s">
        <v>55</v>
      </c>
      <c r="C59" s="18">
        <v>6303520312.0899982</v>
      </c>
      <c r="D59" s="18">
        <v>5988500217.3200045</v>
      </c>
      <c r="E59" s="18">
        <v>5625725186.9899988</v>
      </c>
      <c r="F59" s="18">
        <v>5668138889.1999979</v>
      </c>
      <c r="G59" s="18">
        <v>5878466610.6700115</v>
      </c>
      <c r="H59" s="18">
        <v>6464399673.2499981</v>
      </c>
      <c r="I59" s="18">
        <v>7120367787.6799965</v>
      </c>
      <c r="J59" s="18">
        <v>7998760152.2899828</v>
      </c>
      <c r="K59" s="18">
        <f>7768371759.89998+18365938.85</f>
        <v>7786737698.74998</v>
      </c>
      <c r="L59" s="18">
        <f>8758363296.3+20535237.96</f>
        <v>8778898534.2599983</v>
      </c>
    </row>
    <row r="60" spans="1:12" x14ac:dyDescent="0.25">
      <c r="A60" s="15">
        <v>414</v>
      </c>
      <c r="B60" s="67" t="s">
        <v>242</v>
      </c>
      <c r="C60" s="17">
        <v>100841202.61000001</v>
      </c>
      <c r="D60" s="17">
        <v>93652842.890000001</v>
      </c>
      <c r="E60" s="17">
        <v>47654248.399999991</v>
      </c>
      <c r="F60" s="17">
        <v>53966296.470000014</v>
      </c>
      <c r="G60" s="17">
        <v>121837735.48999999</v>
      </c>
      <c r="H60" s="17">
        <v>140465916.00000006</v>
      </c>
      <c r="I60" s="17">
        <v>216756457.23000005</v>
      </c>
      <c r="J60" s="17">
        <v>203300666.29000002</v>
      </c>
      <c r="K60" s="17">
        <v>203300666.29000002</v>
      </c>
      <c r="L60" s="17">
        <v>265082321.09999996</v>
      </c>
    </row>
    <row r="61" spans="1:12" x14ac:dyDescent="0.25">
      <c r="A61" s="15">
        <v>415</v>
      </c>
      <c r="B61" s="67" t="s">
        <v>58</v>
      </c>
      <c r="C61" s="17">
        <v>0</v>
      </c>
      <c r="D61" s="17">
        <v>0</v>
      </c>
      <c r="E61" s="17">
        <v>1215000</v>
      </c>
      <c r="F61" s="17">
        <v>52280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</row>
    <row r="62" spans="1:12" x14ac:dyDescent="0.25">
      <c r="A62" s="15">
        <v>419</v>
      </c>
      <c r="B62" s="67" t="s">
        <v>59</v>
      </c>
      <c r="C62" s="17">
        <v>334425635.56</v>
      </c>
      <c r="D62" s="17">
        <v>330980502.54999995</v>
      </c>
      <c r="E62" s="17">
        <v>333949694.73999995</v>
      </c>
      <c r="F62" s="17">
        <v>358105695.03000003</v>
      </c>
      <c r="G62" s="17">
        <v>357285531.31000006</v>
      </c>
      <c r="H62" s="17">
        <v>396251228.88000005</v>
      </c>
      <c r="I62" s="17">
        <v>404470233.87999988</v>
      </c>
      <c r="J62" s="17">
        <v>486219274.66000009</v>
      </c>
      <c r="K62" s="17">
        <f>485740016.58+96048.36</f>
        <v>485836064.94</v>
      </c>
      <c r="L62" s="17">
        <f>595281543.53+25994.63</f>
        <v>595307538.15999997</v>
      </c>
    </row>
    <row r="63" spans="1:12" x14ac:dyDescent="0.25">
      <c r="A63" s="97">
        <v>41</v>
      </c>
      <c r="B63" s="68" t="s">
        <v>60</v>
      </c>
      <c r="C63" s="75">
        <v>9550730997.579998</v>
      </c>
      <c r="D63" s="75">
        <v>8861932490.010006</v>
      </c>
      <c r="E63" s="75">
        <v>8305017522.2599983</v>
      </c>
      <c r="F63" s="75">
        <v>8464143657.7800035</v>
      </c>
      <c r="G63" s="75">
        <v>8876533871.8700104</v>
      </c>
      <c r="H63" s="75">
        <v>9762621687.2199974</v>
      </c>
      <c r="I63" s="75">
        <f>SUM(I58:I62)</f>
        <v>10733268050.079992</v>
      </c>
      <c r="J63" s="75">
        <f>SUM(J58:J62)</f>
        <v>11928020368.079983</v>
      </c>
      <c r="K63" s="75">
        <f>SUM(K58:K62)</f>
        <v>11714735804.269981</v>
      </c>
      <c r="L63" s="75">
        <f t="shared" ref="L63" si="12">SUM(L58:L62)</f>
        <v>13517401630.739998</v>
      </c>
    </row>
    <row r="64" spans="1:12" x14ac:dyDescent="0.25">
      <c r="A64" s="15">
        <v>421</v>
      </c>
      <c r="B64" s="67" t="s">
        <v>61</v>
      </c>
      <c r="C64" s="17">
        <v>4734138725.0100002</v>
      </c>
      <c r="D64" s="17">
        <v>4421660331.5500011</v>
      </c>
      <c r="E64" s="17">
        <v>3955559211.6900001</v>
      </c>
      <c r="F64" s="17">
        <v>4276104410.1199999</v>
      </c>
      <c r="G64" s="17">
        <v>4580907467.4600019</v>
      </c>
      <c r="H64" s="17">
        <v>5368368303.4500008</v>
      </c>
      <c r="I64" s="17">
        <v>6179546279.9699974</v>
      </c>
      <c r="J64" s="17">
        <v>6487131736.7400017</v>
      </c>
      <c r="K64" s="17">
        <v>6363545272.8600006</v>
      </c>
      <c r="L64" s="17">
        <v>7435868523.0600004</v>
      </c>
    </row>
    <row r="65" spans="1:12" x14ac:dyDescent="0.25">
      <c r="A65" s="15">
        <v>422</v>
      </c>
      <c r="B65" s="67" t="s">
        <v>62</v>
      </c>
      <c r="C65" s="17">
        <v>932322584.99000001</v>
      </c>
      <c r="D65" s="17">
        <v>917479224.77999997</v>
      </c>
      <c r="E65" s="17">
        <v>763462122.66000009</v>
      </c>
      <c r="F65" s="17">
        <v>826476568.48999965</v>
      </c>
      <c r="G65" s="17">
        <v>833193823.59999979</v>
      </c>
      <c r="H65" s="17">
        <v>978527115.82999992</v>
      </c>
      <c r="I65" s="17">
        <v>1051518805.0599999</v>
      </c>
      <c r="J65" s="17">
        <v>1167696241.4299996</v>
      </c>
      <c r="K65" s="17">
        <v>1167696241.4299996</v>
      </c>
      <c r="L65" s="17">
        <v>1296914017.1800001</v>
      </c>
    </row>
    <row r="66" spans="1:12" x14ac:dyDescent="0.25">
      <c r="A66" s="15">
        <v>424</v>
      </c>
      <c r="B66" s="67" t="s">
        <v>64</v>
      </c>
      <c r="C66" s="17">
        <v>134138986.87</v>
      </c>
      <c r="D66" s="17">
        <v>116938528.21000001</v>
      </c>
      <c r="E66" s="17">
        <v>117373879.51000001</v>
      </c>
      <c r="F66" s="17">
        <v>118662526.00000001</v>
      </c>
      <c r="G66" s="17">
        <v>133150970.00000001</v>
      </c>
      <c r="H66" s="17">
        <v>158024701.59999996</v>
      </c>
      <c r="I66" s="17">
        <v>213943560.87</v>
      </c>
      <c r="J66" s="17">
        <v>152550666.5</v>
      </c>
      <c r="K66" s="17">
        <v>150871228.19999999</v>
      </c>
      <c r="L66" s="17">
        <v>311379990.33000004</v>
      </c>
    </row>
    <row r="67" spans="1:12" x14ac:dyDescent="0.25">
      <c r="A67" s="15">
        <v>425</v>
      </c>
      <c r="B67" s="67" t="s">
        <v>65</v>
      </c>
      <c r="C67" s="17">
        <v>32608040.009999998</v>
      </c>
      <c r="D67" s="17">
        <v>14717536.860000003</v>
      </c>
      <c r="E67" s="17">
        <v>13524136.219999999</v>
      </c>
      <c r="F67" s="17">
        <v>13383965.32</v>
      </c>
      <c r="G67" s="17">
        <v>133396398.55</v>
      </c>
      <c r="H67" s="17">
        <v>186487778.32000002</v>
      </c>
      <c r="I67" s="17">
        <v>288042230.54000002</v>
      </c>
      <c r="J67" s="17">
        <v>243970537.17999998</v>
      </c>
      <c r="K67" s="17">
        <v>243970537.17999998</v>
      </c>
      <c r="L67" s="17">
        <v>310272246.65999997</v>
      </c>
    </row>
    <row r="68" spans="1:12" x14ac:dyDescent="0.25">
      <c r="A68" s="15">
        <v>426</v>
      </c>
      <c r="B68" s="67" t="s">
        <v>66</v>
      </c>
      <c r="C68" s="17">
        <v>4544267.67</v>
      </c>
      <c r="D68" s="17">
        <v>850000</v>
      </c>
      <c r="E68" s="17">
        <v>181000</v>
      </c>
      <c r="F68" s="17">
        <v>181000</v>
      </c>
      <c r="G68" s="17">
        <v>3470000</v>
      </c>
      <c r="H68" s="17">
        <v>6665200</v>
      </c>
      <c r="I68" s="17">
        <v>5300000</v>
      </c>
      <c r="J68" s="17">
        <v>6370200</v>
      </c>
      <c r="K68" s="17">
        <v>6370200</v>
      </c>
      <c r="L68" s="17">
        <v>8361635.6299999999</v>
      </c>
    </row>
    <row r="69" spans="1:12" x14ac:dyDescent="0.25">
      <c r="A69" s="97">
        <v>42</v>
      </c>
      <c r="B69" s="68" t="s">
        <v>221</v>
      </c>
      <c r="C69" s="75">
        <v>5837752604.5500002</v>
      </c>
      <c r="D69" s="75">
        <v>5471645621.4000006</v>
      </c>
      <c r="E69" s="75">
        <v>4850100350.0800009</v>
      </c>
      <c r="F69" s="75">
        <v>5234808469.9300003</v>
      </c>
      <c r="G69" s="75">
        <v>5684118659.6100016</v>
      </c>
      <c r="H69" s="75">
        <v>6698073099.2000008</v>
      </c>
      <c r="I69" s="75">
        <f>SUM(I64:I68)</f>
        <v>7738350876.4399967</v>
      </c>
      <c r="J69" s="75">
        <f>SUM(J64:J68)</f>
        <v>8057719381.8500013</v>
      </c>
      <c r="K69" s="75">
        <f>SUM(K64:K68)</f>
        <v>7932453479.6700001</v>
      </c>
      <c r="L69" s="75">
        <f t="shared" ref="L69" si="13">SUM(L64:L68)</f>
        <v>9362796412.8599987</v>
      </c>
    </row>
    <row r="70" spans="1:12" x14ac:dyDescent="0.25">
      <c r="A70" s="15">
        <v>431</v>
      </c>
      <c r="B70" s="67" t="s">
        <v>68</v>
      </c>
      <c r="C70" s="17">
        <v>417297861.78999996</v>
      </c>
      <c r="D70" s="17">
        <v>339166965.56999987</v>
      </c>
      <c r="E70" s="17">
        <v>268562568.04000002</v>
      </c>
      <c r="F70" s="17">
        <v>263798741.19</v>
      </c>
      <c r="G70" s="17">
        <v>320416783.40999997</v>
      </c>
      <c r="H70" s="17">
        <v>366362947.32999992</v>
      </c>
      <c r="I70" s="17">
        <v>776632249.32000005</v>
      </c>
      <c r="J70" s="17">
        <v>599870160.46000004</v>
      </c>
      <c r="K70" s="17">
        <f>402649031.54+37991158.92</f>
        <v>440640190.46000004</v>
      </c>
      <c r="L70" s="17">
        <f>569354112.24+214792186.03</f>
        <v>784146298.26999998</v>
      </c>
    </row>
    <row r="71" spans="1:12" x14ac:dyDescent="0.25">
      <c r="A71" s="15">
        <v>432</v>
      </c>
      <c r="B71" s="67" t="s">
        <v>69</v>
      </c>
      <c r="C71" s="17">
        <v>88937671.160000011</v>
      </c>
      <c r="D71" s="17">
        <v>11491069.68</v>
      </c>
      <c r="E71" s="17">
        <v>43336651.57</v>
      </c>
      <c r="F71" s="17">
        <v>26135030</v>
      </c>
      <c r="G71" s="17">
        <v>37205775.690000013</v>
      </c>
      <c r="H71" s="17">
        <v>41687011.709999979</v>
      </c>
      <c r="I71" s="17">
        <v>20464428.030000005</v>
      </c>
      <c r="J71" s="17">
        <v>9741659.9000000004</v>
      </c>
      <c r="K71" s="17">
        <v>9741659.9000000004</v>
      </c>
      <c r="L71" s="17">
        <v>19434879.280000005</v>
      </c>
    </row>
    <row r="72" spans="1:12" x14ac:dyDescent="0.25">
      <c r="A72" s="97">
        <v>43</v>
      </c>
      <c r="B72" s="68" t="s">
        <v>204</v>
      </c>
      <c r="C72" s="75">
        <v>506235532.94999999</v>
      </c>
      <c r="D72" s="75">
        <v>350658035.24999988</v>
      </c>
      <c r="E72" s="75">
        <v>311899219.61000001</v>
      </c>
      <c r="F72" s="75">
        <v>289933771.18999994</v>
      </c>
      <c r="G72" s="75">
        <v>357622559.09999996</v>
      </c>
      <c r="H72" s="75">
        <v>408049959.0399999</v>
      </c>
      <c r="I72" s="75">
        <f>SUM(I70:I71)</f>
        <v>797096677.35000002</v>
      </c>
      <c r="J72" s="75">
        <f>SUM(J70:J71)</f>
        <v>609611820.36000001</v>
      </c>
      <c r="K72" s="75">
        <f>SUM(K70:K71)</f>
        <v>450381850.36000001</v>
      </c>
      <c r="L72" s="75">
        <f t="shared" ref="L72" si="14">SUM(L70:L71)</f>
        <v>803581177.54999995</v>
      </c>
    </row>
    <row r="73" spans="1:12" x14ac:dyDescent="0.25">
      <c r="A73" s="15">
        <v>441</v>
      </c>
      <c r="B73" s="67" t="s">
        <v>243</v>
      </c>
      <c r="C73" s="17">
        <v>140981341.94999999</v>
      </c>
      <c r="D73" s="17">
        <v>135498589.94</v>
      </c>
      <c r="E73" s="17">
        <v>59006692.659999996</v>
      </c>
      <c r="F73" s="17">
        <v>69448631.689999998</v>
      </c>
      <c r="G73" s="17">
        <v>78718895.819999993</v>
      </c>
      <c r="H73" s="17">
        <v>90471290.50000003</v>
      </c>
      <c r="I73" s="17">
        <v>131608287.73000002</v>
      </c>
      <c r="J73" s="17">
        <v>154517885.33999997</v>
      </c>
      <c r="K73" s="17">
        <v>151642530.10999998</v>
      </c>
      <c r="L73" s="17">
        <v>189368538.26000002</v>
      </c>
    </row>
    <row r="74" spans="1:12" x14ac:dyDescent="0.25">
      <c r="A74" s="15">
        <v>442</v>
      </c>
      <c r="B74" s="67" t="s">
        <v>232</v>
      </c>
      <c r="C74" s="17">
        <v>31145766.390000001</v>
      </c>
      <c r="D74" s="17">
        <v>33427298.899999991</v>
      </c>
      <c r="E74" s="17">
        <v>8340219.0700000003</v>
      </c>
      <c r="F74" s="17">
        <v>10253003.950000001</v>
      </c>
      <c r="G74" s="17">
        <v>13114199.099999998</v>
      </c>
      <c r="H74" s="17">
        <v>14592444.889999999</v>
      </c>
      <c r="I74" s="17">
        <v>17498442.079999998</v>
      </c>
      <c r="J74" s="17">
        <v>21415892.210000005</v>
      </c>
      <c r="K74" s="17">
        <v>21415892.210000005</v>
      </c>
      <c r="L74" s="17">
        <v>26162038.670000006</v>
      </c>
    </row>
    <row r="75" spans="1:12" x14ac:dyDescent="0.25">
      <c r="A75" s="15">
        <v>443</v>
      </c>
      <c r="B75" s="67" t="s">
        <v>205</v>
      </c>
      <c r="C75" s="17">
        <v>59947708.409999996</v>
      </c>
      <c r="D75" s="17">
        <v>60583484.290000029</v>
      </c>
      <c r="E75" s="17">
        <v>39758244.530000009</v>
      </c>
      <c r="F75" s="17">
        <v>47107499.470000006</v>
      </c>
      <c r="G75" s="17">
        <v>50216604.280000001</v>
      </c>
      <c r="H75" s="17">
        <v>54881072.280000001</v>
      </c>
      <c r="I75" s="17">
        <v>78481272.850000083</v>
      </c>
      <c r="J75" s="17">
        <v>99802851.599999979</v>
      </c>
      <c r="K75" s="17">
        <v>99647976.149999976</v>
      </c>
      <c r="L75" s="17">
        <v>128695356.92</v>
      </c>
    </row>
    <row r="76" spans="1:12" x14ac:dyDescent="0.25">
      <c r="A76" s="15">
        <v>444</v>
      </c>
      <c r="B76" s="67" t="s">
        <v>244</v>
      </c>
      <c r="C76" s="17">
        <v>7331587.2499999991</v>
      </c>
      <c r="D76" s="17">
        <v>7396253.4500000002</v>
      </c>
      <c r="E76" s="17">
        <v>5445880.7299999995</v>
      </c>
      <c r="F76" s="17">
        <v>5628263.1700000009</v>
      </c>
      <c r="G76" s="17">
        <v>6624461.459999999</v>
      </c>
      <c r="H76" s="17">
        <v>7628178.9299999978</v>
      </c>
      <c r="I76" s="17">
        <v>10276037.1</v>
      </c>
      <c r="J76" s="17">
        <v>12881332.08</v>
      </c>
      <c r="K76" s="17">
        <v>12881332.08</v>
      </c>
      <c r="L76" s="17">
        <v>16380925.000000004</v>
      </c>
    </row>
    <row r="77" spans="1:12" x14ac:dyDescent="0.25">
      <c r="A77" s="15">
        <v>445</v>
      </c>
      <c r="B77" s="67" t="s">
        <v>206</v>
      </c>
      <c r="C77" s="17"/>
      <c r="D77" s="17"/>
      <c r="E77" s="17">
        <v>59088098.80999998</v>
      </c>
      <c r="F77" s="17">
        <v>59649609.889999978</v>
      </c>
      <c r="G77" s="17">
        <v>61045319.479999982</v>
      </c>
      <c r="H77" s="17">
        <v>72241653.420000002</v>
      </c>
      <c r="I77" s="17">
        <v>78376161.830000013</v>
      </c>
      <c r="J77" s="17">
        <v>91858416.710000068</v>
      </c>
      <c r="K77" s="17">
        <f>91833416.7100001+25000</f>
        <v>91858416.710000098</v>
      </c>
      <c r="L77" s="17">
        <v>115866945.33000003</v>
      </c>
    </row>
    <row r="78" spans="1:12" s="84" customFormat="1" x14ac:dyDescent="0.25">
      <c r="A78" s="97">
        <v>44</v>
      </c>
      <c r="B78" s="68" t="s">
        <v>207</v>
      </c>
      <c r="C78" s="75">
        <v>239406403.99999997</v>
      </c>
      <c r="D78" s="75">
        <v>236905626.57999998</v>
      </c>
      <c r="E78" s="75">
        <v>171639135.79999998</v>
      </c>
      <c r="F78" s="75">
        <v>192087008.17000008</v>
      </c>
      <c r="G78" s="75">
        <v>209719480.13999999</v>
      </c>
      <c r="H78" s="75">
        <v>239814640.02000004</v>
      </c>
      <c r="I78" s="75">
        <f>SUM(I73:I77)</f>
        <v>316240201.59000009</v>
      </c>
      <c r="J78" s="75">
        <f>SUM(J73:J77)</f>
        <v>380476377.94000006</v>
      </c>
      <c r="K78" s="75">
        <f>SUM(K73:K77)</f>
        <v>377446147.26000005</v>
      </c>
      <c r="L78" s="75">
        <f t="shared" ref="L78" si="15">SUM(L73:L77)</f>
        <v>476473804.18000007</v>
      </c>
    </row>
    <row r="79" spans="1:12" x14ac:dyDescent="0.25">
      <c r="A79" s="15">
        <v>451</v>
      </c>
      <c r="B79" s="67" t="s">
        <v>76</v>
      </c>
      <c r="C79" s="17">
        <v>41319947.150000006</v>
      </c>
      <c r="D79" s="17">
        <v>40467587.619999997</v>
      </c>
      <c r="E79" s="17">
        <v>33144501.889999997</v>
      </c>
      <c r="F79" s="17">
        <v>34694664.160000004</v>
      </c>
      <c r="G79" s="17">
        <v>37233100.57</v>
      </c>
      <c r="H79" s="17">
        <v>41886974.580000006</v>
      </c>
      <c r="I79" s="17">
        <v>47301385.750000015</v>
      </c>
      <c r="J79" s="17">
        <v>59297594.11999999</v>
      </c>
      <c r="K79" s="17">
        <v>59097594.11999999</v>
      </c>
      <c r="L79" s="17">
        <v>81224787.849999979</v>
      </c>
    </row>
    <row r="80" spans="1:12" x14ac:dyDescent="0.25">
      <c r="A80" s="97">
        <v>45</v>
      </c>
      <c r="B80" s="68" t="s">
        <v>77</v>
      </c>
      <c r="C80" s="75">
        <v>41319947.150000006</v>
      </c>
      <c r="D80" s="75">
        <v>40467587.619999997</v>
      </c>
      <c r="E80" s="75">
        <v>33144501.889999997</v>
      </c>
      <c r="F80" s="75">
        <v>34694664.160000004</v>
      </c>
      <c r="G80" s="75">
        <v>37233100.57</v>
      </c>
      <c r="H80" s="75">
        <v>41886974.580000006</v>
      </c>
      <c r="I80" s="75">
        <f>SUM(I79)</f>
        <v>47301385.750000015</v>
      </c>
      <c r="J80" s="75">
        <f>SUM(J79)</f>
        <v>59297594.11999999</v>
      </c>
      <c r="K80" s="75">
        <f>SUM(K79)</f>
        <v>59097594.11999999</v>
      </c>
      <c r="L80" s="75">
        <f t="shared" ref="L80" si="16">SUM(L79)</f>
        <v>81224787.849999979</v>
      </c>
    </row>
    <row r="81" spans="1:12" x14ac:dyDescent="0.25">
      <c r="A81" s="15">
        <v>461</v>
      </c>
      <c r="B81" s="67" t="s">
        <v>78</v>
      </c>
      <c r="C81" s="17">
        <v>9862380.9199999981</v>
      </c>
      <c r="D81" s="17">
        <v>9760979.6599999964</v>
      </c>
      <c r="E81" s="17">
        <v>7278081.4000000004</v>
      </c>
      <c r="F81" s="17">
        <v>8317353.8500000006</v>
      </c>
      <c r="G81" s="17">
        <v>8946701.75</v>
      </c>
      <c r="H81" s="17">
        <v>9281945.0800000001</v>
      </c>
      <c r="I81" s="17">
        <v>14446802.33</v>
      </c>
      <c r="J81" s="17">
        <v>14337856.209999999</v>
      </c>
      <c r="K81" s="17">
        <v>14188741.41</v>
      </c>
      <c r="L81" s="17">
        <v>11501827.979999999</v>
      </c>
    </row>
    <row r="82" spans="1:12" x14ac:dyDescent="0.25">
      <c r="A82" s="97">
        <v>46</v>
      </c>
      <c r="B82" s="68" t="s">
        <v>79</v>
      </c>
      <c r="C82" s="75">
        <v>9862380.9199999981</v>
      </c>
      <c r="D82" s="75">
        <v>9760979.6599999964</v>
      </c>
      <c r="E82" s="75">
        <v>7278081.4000000004</v>
      </c>
      <c r="F82" s="75">
        <v>8317353.8500000006</v>
      </c>
      <c r="G82" s="75">
        <v>8946701.75</v>
      </c>
      <c r="H82" s="75">
        <v>9281945.0800000001</v>
      </c>
      <c r="I82" s="75">
        <f>SUM(I81)</f>
        <v>14446802.33</v>
      </c>
      <c r="J82" s="75">
        <f>SUM(J81)</f>
        <v>14337856.209999999</v>
      </c>
      <c r="K82" s="75">
        <f>SUM(K81)</f>
        <v>14188741.41</v>
      </c>
      <c r="L82" s="75">
        <f t="shared" ref="L82" si="17">SUM(L81)</f>
        <v>11501827.979999999</v>
      </c>
    </row>
    <row r="83" spans="1:12" x14ac:dyDescent="0.25">
      <c r="A83" s="15">
        <v>471</v>
      </c>
      <c r="B83" s="67" t="s">
        <v>208</v>
      </c>
      <c r="C83" s="17">
        <v>133742528.53000002</v>
      </c>
      <c r="D83" s="17">
        <v>127223307.85000001</v>
      </c>
      <c r="E83" s="17">
        <v>101386309.44</v>
      </c>
      <c r="F83" s="17">
        <v>63165663.270000003</v>
      </c>
      <c r="G83" s="17">
        <v>72958179.26000002</v>
      </c>
      <c r="H83" s="17">
        <v>75416527.439999998</v>
      </c>
      <c r="I83" s="17">
        <v>80451208.159999967</v>
      </c>
      <c r="J83" s="17">
        <v>97394765.959999993</v>
      </c>
      <c r="K83" s="17">
        <v>90015801.679999992</v>
      </c>
      <c r="L83" s="17">
        <v>134777630.53000003</v>
      </c>
    </row>
    <row r="84" spans="1:12" x14ac:dyDescent="0.25">
      <c r="A84" s="97">
        <v>47</v>
      </c>
      <c r="B84" s="68" t="s">
        <v>209</v>
      </c>
      <c r="C84" s="75">
        <v>133742528.53000002</v>
      </c>
      <c r="D84" s="75">
        <v>127223307.85000001</v>
      </c>
      <c r="E84" s="75">
        <v>101386309.44</v>
      </c>
      <c r="F84" s="75">
        <v>63165663.270000003</v>
      </c>
      <c r="G84" s="75">
        <v>72958179.26000002</v>
      </c>
      <c r="H84" s="75">
        <v>75416527.439999998</v>
      </c>
      <c r="I84" s="75">
        <f>SUM(I83)</f>
        <v>80451208.159999967</v>
      </c>
      <c r="J84" s="75">
        <f>SUM(J83)</f>
        <v>97394765.959999993</v>
      </c>
      <c r="K84" s="75">
        <f>SUM(K83)</f>
        <v>90015801.679999992</v>
      </c>
      <c r="L84" s="75">
        <f t="shared" ref="L84" si="18">SUM(L83)</f>
        <v>134777630.53000003</v>
      </c>
    </row>
    <row r="85" spans="1:12" x14ac:dyDescent="0.25">
      <c r="A85" s="98">
        <v>4</v>
      </c>
      <c r="B85" s="69" t="s">
        <v>222</v>
      </c>
      <c r="C85" s="76">
        <v>16319050395.679998</v>
      </c>
      <c r="D85" s="76">
        <v>15098593648.37001</v>
      </c>
      <c r="E85" s="76">
        <v>13780465120.479998</v>
      </c>
      <c r="F85" s="76">
        <v>14287150588.350027</v>
      </c>
      <c r="G85" s="76">
        <v>15247132552.300013</v>
      </c>
      <c r="H85" s="76">
        <v>17235144832.579998</v>
      </c>
      <c r="I85" s="76">
        <f>+I63+I69+I72+I78+I80+I82+I84</f>
        <v>19727155201.699989</v>
      </c>
      <c r="J85" s="76">
        <f>+J63+J69+J72+J78+J80+J82+J84</f>
        <v>21146858164.519981</v>
      </c>
      <c r="K85" s="76">
        <f>+K63+K69+K72+K78+K80+K82+K84</f>
        <v>20638319418.769978</v>
      </c>
      <c r="L85" s="76">
        <f t="shared" ref="L85" si="19">+L63+L69+L72+L78+L80+L82+L84</f>
        <v>24387757271.689995</v>
      </c>
    </row>
    <row r="86" spans="1:12" x14ac:dyDescent="0.25">
      <c r="A86" s="15">
        <v>511</v>
      </c>
      <c r="B86" s="67" t="s">
        <v>83</v>
      </c>
      <c r="C86" s="17">
        <v>740723812.81999993</v>
      </c>
      <c r="D86" s="17">
        <v>732107746.42000008</v>
      </c>
      <c r="E86" s="17">
        <v>467342940.68000007</v>
      </c>
      <c r="F86" s="17">
        <v>439975201.71999997</v>
      </c>
      <c r="G86" s="17">
        <v>486955530.47000003</v>
      </c>
      <c r="H86" s="17">
        <v>644777086.28999996</v>
      </c>
      <c r="I86" s="17">
        <v>724497335.97999978</v>
      </c>
      <c r="J86" s="17">
        <v>732336431.44000018</v>
      </c>
      <c r="K86" s="17">
        <f>681760391.44+32111000</f>
        <v>713871391.44000006</v>
      </c>
      <c r="L86" s="17">
        <f>895013648.83+54682299.99</f>
        <v>949695948.82000005</v>
      </c>
    </row>
    <row r="87" spans="1:12" x14ac:dyDescent="0.25">
      <c r="A87" s="97">
        <v>51</v>
      </c>
      <c r="B87" s="68" t="s">
        <v>83</v>
      </c>
      <c r="C87" s="75">
        <v>740723812.81999993</v>
      </c>
      <c r="D87" s="75">
        <v>732107746.42000008</v>
      </c>
      <c r="E87" s="75">
        <v>467342940.68000007</v>
      </c>
      <c r="F87" s="75">
        <v>439975201.71999997</v>
      </c>
      <c r="G87" s="75">
        <v>486955530.47000003</v>
      </c>
      <c r="H87" s="75">
        <v>644777086.28999996</v>
      </c>
      <c r="I87" s="75">
        <f>+I86</f>
        <v>724497335.97999978</v>
      </c>
      <c r="J87" s="75">
        <f>+J86</f>
        <v>732336431.44000018</v>
      </c>
      <c r="K87" s="75">
        <f>+K86</f>
        <v>713871391.44000006</v>
      </c>
      <c r="L87" s="75">
        <f t="shared" ref="L87" si="20">+L86</f>
        <v>949695948.82000005</v>
      </c>
    </row>
    <row r="88" spans="1:12" x14ac:dyDescent="0.25">
      <c r="A88" s="15">
        <v>521</v>
      </c>
      <c r="B88" s="67" t="s">
        <v>84</v>
      </c>
      <c r="C88" s="17">
        <v>367943802.82999998</v>
      </c>
      <c r="D88" s="17">
        <v>405390842.24999994</v>
      </c>
      <c r="E88" s="17">
        <v>446621422.07999992</v>
      </c>
      <c r="F88" s="17">
        <v>423938609.16999996</v>
      </c>
      <c r="G88" s="17">
        <v>415584722.31</v>
      </c>
      <c r="H88" s="17">
        <v>447158262.16000003</v>
      </c>
      <c r="I88" s="17">
        <v>451952949.22000003</v>
      </c>
      <c r="J88" s="17">
        <v>458519773.87</v>
      </c>
      <c r="K88" s="17">
        <v>444969625.97000003</v>
      </c>
      <c r="L88" s="17">
        <v>522949141.31999999</v>
      </c>
    </row>
    <row r="89" spans="1:12" x14ac:dyDescent="0.25">
      <c r="A89" s="15">
        <v>522</v>
      </c>
      <c r="B89" s="67" t="s">
        <v>85</v>
      </c>
      <c r="C89" s="17">
        <v>789421077.05999994</v>
      </c>
      <c r="D89" s="17">
        <v>834490036.29000008</v>
      </c>
      <c r="E89" s="17">
        <v>656442995.33000016</v>
      </c>
      <c r="F89" s="17">
        <v>1207873952.1800001</v>
      </c>
      <c r="G89" s="17">
        <v>819116323.79000008</v>
      </c>
      <c r="H89" s="17">
        <v>796581424.63999999</v>
      </c>
      <c r="I89" s="17">
        <v>862861169.36000001</v>
      </c>
      <c r="J89" s="17">
        <v>911117167.20999992</v>
      </c>
      <c r="K89" s="17">
        <f>755700103.92+142662666.77</f>
        <v>898362770.68999994</v>
      </c>
      <c r="L89" s="17">
        <f>1357233114.83+84929884.84</f>
        <v>1442162999.6699998</v>
      </c>
    </row>
    <row r="90" spans="1:12" x14ac:dyDescent="0.25">
      <c r="A90" s="15">
        <v>523</v>
      </c>
      <c r="B90" s="67" t="s">
        <v>86</v>
      </c>
      <c r="C90" s="17">
        <v>1049629790.8400003</v>
      </c>
      <c r="D90" s="17">
        <v>1112231747.8600008</v>
      </c>
      <c r="E90" s="17">
        <v>1109338384.2800002</v>
      </c>
      <c r="F90" s="17">
        <v>1184053213.3300009</v>
      </c>
      <c r="G90" s="17">
        <v>1346983728.4200006</v>
      </c>
      <c r="H90" s="17">
        <v>1576581428.4484923</v>
      </c>
      <c r="I90" s="17">
        <v>1695544950.9000006</v>
      </c>
      <c r="J90" s="17">
        <v>1785754240.3799996</v>
      </c>
      <c r="K90" s="17">
        <v>1752882390.3799996</v>
      </c>
      <c r="L90" s="17">
        <v>2005609606.2800002</v>
      </c>
    </row>
    <row r="91" spans="1:12" x14ac:dyDescent="0.25">
      <c r="A91" s="15">
        <v>524</v>
      </c>
      <c r="B91" s="67" t="s">
        <v>87</v>
      </c>
      <c r="C91" s="18">
        <v>23477751.760000002</v>
      </c>
      <c r="D91" s="18">
        <v>21863602.169999998</v>
      </c>
      <c r="E91" s="18">
        <v>17462407.84</v>
      </c>
      <c r="F91" s="18">
        <v>17601516.990000002</v>
      </c>
      <c r="G91" s="18">
        <v>18379543.350000009</v>
      </c>
      <c r="H91" s="18">
        <v>22679097.32</v>
      </c>
      <c r="I91" s="18">
        <v>19557117.490000002</v>
      </c>
      <c r="J91" s="18">
        <v>21008277.080000002</v>
      </c>
      <c r="K91" s="18">
        <f>20826381.26+181895.82</f>
        <v>21008277.080000002</v>
      </c>
      <c r="L91" s="18">
        <f>24119434.96+15000</f>
        <v>24134434.960000001</v>
      </c>
    </row>
    <row r="92" spans="1:12" x14ac:dyDescent="0.25">
      <c r="A92" s="15">
        <v>525</v>
      </c>
      <c r="B92" s="67" t="s">
        <v>88</v>
      </c>
      <c r="C92" s="17">
        <v>25387813.969999999</v>
      </c>
      <c r="D92" s="17">
        <v>23836657.920000002</v>
      </c>
      <c r="E92" s="17">
        <v>18414222.91</v>
      </c>
      <c r="F92" s="17">
        <v>17528806.689999998</v>
      </c>
      <c r="G92" s="17">
        <v>18049842.219999999</v>
      </c>
      <c r="H92" s="17">
        <v>16056198.750000002</v>
      </c>
      <c r="I92" s="17">
        <v>17026559.369999997</v>
      </c>
      <c r="J92" s="17">
        <v>18405317.640000001</v>
      </c>
      <c r="K92" s="17">
        <v>18405317.640000001</v>
      </c>
      <c r="L92" s="17">
        <v>20129769.459999997</v>
      </c>
    </row>
    <row r="93" spans="1:12" x14ac:dyDescent="0.25">
      <c r="A93" s="15">
        <v>526</v>
      </c>
      <c r="B93" s="67" t="s">
        <v>245</v>
      </c>
      <c r="C93" s="18">
        <v>43334089.730000004</v>
      </c>
      <c r="D93" s="18">
        <v>32082512.619999997</v>
      </c>
      <c r="E93" s="18">
        <v>34824735.019999996</v>
      </c>
      <c r="F93" s="18">
        <v>31000803.989999995</v>
      </c>
      <c r="G93" s="18">
        <v>30051970.689999998</v>
      </c>
      <c r="H93" s="18">
        <v>22065518.929999996</v>
      </c>
      <c r="I93" s="18">
        <v>72025748.659999996</v>
      </c>
      <c r="J93" s="18">
        <v>65582864.82</v>
      </c>
      <c r="K93" s="18">
        <f>64971890.07+610974.75</f>
        <v>65582864.82</v>
      </c>
      <c r="L93" s="18">
        <v>20234268.829999994</v>
      </c>
    </row>
    <row r="94" spans="1:12" x14ac:dyDescent="0.25">
      <c r="A94" s="15">
        <v>527</v>
      </c>
      <c r="B94" s="67" t="s">
        <v>90</v>
      </c>
      <c r="C94" s="18">
        <v>36127339.829999998</v>
      </c>
      <c r="D94" s="18">
        <v>38598000</v>
      </c>
      <c r="E94" s="18">
        <v>3052124.42</v>
      </c>
      <c r="F94" s="18">
        <v>552918.46</v>
      </c>
      <c r="G94" s="18">
        <v>11294217.810000001</v>
      </c>
      <c r="H94" s="18">
        <v>9018457.2400000002</v>
      </c>
      <c r="I94" s="18">
        <v>15857669.039999999</v>
      </c>
      <c r="J94" s="18">
        <v>10092749.75</v>
      </c>
      <c r="K94" s="18">
        <v>8856356.9499999993</v>
      </c>
      <c r="L94" s="18">
        <v>35576427.060000002</v>
      </c>
    </row>
    <row r="95" spans="1:12" x14ac:dyDescent="0.25">
      <c r="A95" s="97">
        <v>52</v>
      </c>
      <c r="B95" s="68" t="s">
        <v>91</v>
      </c>
      <c r="C95" s="75">
        <v>2335321666.02</v>
      </c>
      <c r="D95" s="75">
        <v>2468493399.1100006</v>
      </c>
      <c r="E95" s="75">
        <v>2286156291.8800006</v>
      </c>
      <c r="F95" s="75">
        <v>2882549820.8099995</v>
      </c>
      <c r="G95" s="75">
        <v>2659460348.5900002</v>
      </c>
      <c r="H95" s="75">
        <v>2890140387.488492</v>
      </c>
      <c r="I95" s="75">
        <f>SUM(I88:I94)</f>
        <v>3134826164.04</v>
      </c>
      <c r="J95" s="75">
        <f>SUM(J88:J94)</f>
        <v>3270480390.7499995</v>
      </c>
      <c r="K95" s="75">
        <f>SUM(K88:K94)</f>
        <v>3210067603.5299993</v>
      </c>
      <c r="L95" s="75">
        <f t="shared" ref="L95" si="21">SUM(L88:L94)</f>
        <v>4070796647.5799999</v>
      </c>
    </row>
    <row r="96" spans="1:12" x14ac:dyDescent="0.25">
      <c r="A96" s="15">
        <v>531</v>
      </c>
      <c r="B96" s="67" t="s">
        <v>210</v>
      </c>
      <c r="C96" s="17">
        <v>216867619.18000001</v>
      </c>
      <c r="D96" s="17">
        <v>286892894.63</v>
      </c>
      <c r="E96" s="17">
        <v>371804138.40000004</v>
      </c>
      <c r="F96" s="17">
        <v>375253793.59000009</v>
      </c>
      <c r="G96" s="17">
        <v>398274821.04000002</v>
      </c>
      <c r="H96" s="17">
        <v>524286568.09000003</v>
      </c>
      <c r="I96" s="17">
        <v>887497300.58999979</v>
      </c>
      <c r="J96" s="17">
        <v>977811576.66000009</v>
      </c>
      <c r="K96" s="17">
        <f>903303877.200001+8083333.68</f>
        <v>911387210.88000095</v>
      </c>
      <c r="L96" s="17">
        <f>1075742645.17</f>
        <v>1075742645.1700001</v>
      </c>
    </row>
    <row r="97" spans="1:12" x14ac:dyDescent="0.25">
      <c r="A97" s="15">
        <v>532</v>
      </c>
      <c r="B97" s="67" t="s">
        <v>246</v>
      </c>
      <c r="C97" s="17">
        <v>36679973.969999999</v>
      </c>
      <c r="D97" s="17">
        <v>29993380.609999999</v>
      </c>
      <c r="E97" s="17">
        <v>21214272.440000001</v>
      </c>
      <c r="F97" s="17">
        <v>13094310.580000002</v>
      </c>
      <c r="G97" s="17">
        <v>25228797.510000009</v>
      </c>
      <c r="H97" s="17">
        <v>53848975.310000002</v>
      </c>
      <c r="I97" s="17">
        <v>57187441.54999999</v>
      </c>
      <c r="J97" s="17">
        <v>97115562.069999978</v>
      </c>
      <c r="K97" s="17">
        <v>70593280.409999996</v>
      </c>
      <c r="L97" s="17">
        <v>88567517.349999994</v>
      </c>
    </row>
    <row r="98" spans="1:12" x14ac:dyDescent="0.25">
      <c r="A98" s="15">
        <v>533</v>
      </c>
      <c r="B98" s="67" t="s">
        <v>94</v>
      </c>
      <c r="C98" s="17">
        <v>449000810.69000006</v>
      </c>
      <c r="D98" s="17">
        <v>385459781.86999989</v>
      </c>
      <c r="E98" s="17">
        <v>301186460.71999991</v>
      </c>
      <c r="F98" s="17">
        <v>340975500.47000003</v>
      </c>
      <c r="G98" s="17">
        <v>309523887.69999999</v>
      </c>
      <c r="H98" s="17">
        <v>302586448.84000003</v>
      </c>
      <c r="I98" s="17">
        <v>311677256.55000007</v>
      </c>
      <c r="J98" s="17">
        <v>362715608.15999991</v>
      </c>
      <c r="K98" s="17">
        <v>362715608.15999991</v>
      </c>
      <c r="L98" s="17">
        <v>419353049.03000009</v>
      </c>
    </row>
    <row r="99" spans="1:12" x14ac:dyDescent="0.25">
      <c r="A99" s="97">
        <v>53</v>
      </c>
      <c r="B99" s="68" t="s">
        <v>95</v>
      </c>
      <c r="C99" s="75">
        <v>702548403.84000003</v>
      </c>
      <c r="D99" s="75">
        <v>702346057.1099999</v>
      </c>
      <c r="E99" s="75">
        <v>694204871.55999994</v>
      </c>
      <c r="F99" s="75">
        <v>729323604.6400001</v>
      </c>
      <c r="G99" s="75">
        <v>733027506.25</v>
      </c>
      <c r="H99" s="75">
        <v>880721992.24000013</v>
      </c>
      <c r="I99" s="75">
        <f>SUM(I96:I98)</f>
        <v>1256361998.6899998</v>
      </c>
      <c r="J99" s="75">
        <f>SUM(J96:J98)</f>
        <v>1437642746.8899999</v>
      </c>
      <c r="K99" s="75">
        <f>SUM(K96:K98)</f>
        <v>1344696099.4500008</v>
      </c>
      <c r="L99" s="75">
        <f t="shared" ref="L99" si="22">SUM(L96:L98)</f>
        <v>1583663211.5500002</v>
      </c>
    </row>
    <row r="100" spans="1:12" x14ac:dyDescent="0.25">
      <c r="A100" s="15">
        <v>542</v>
      </c>
      <c r="B100" s="67" t="s">
        <v>211</v>
      </c>
      <c r="C100" s="17">
        <v>22946569.57</v>
      </c>
      <c r="D100" s="17">
        <v>15970408.020000007</v>
      </c>
      <c r="E100" s="17">
        <v>4000702.3899999997</v>
      </c>
      <c r="F100" s="17">
        <v>6177751.6099999994</v>
      </c>
      <c r="G100" s="17">
        <v>17949112.490000006</v>
      </c>
      <c r="H100" s="17">
        <v>18102113.670000002</v>
      </c>
      <c r="I100" s="17">
        <v>48797222.269999988</v>
      </c>
      <c r="J100" s="17">
        <v>40848538.350000009</v>
      </c>
      <c r="K100" s="17">
        <v>40847930.910000004</v>
      </c>
      <c r="L100" s="17">
        <v>67256477.760000005</v>
      </c>
    </row>
    <row r="101" spans="1:12" x14ac:dyDescent="0.25">
      <c r="A101" s="15">
        <v>543</v>
      </c>
      <c r="B101" s="67" t="s">
        <v>98</v>
      </c>
      <c r="C101" s="18">
        <v>89898261.519999996</v>
      </c>
      <c r="D101" s="18">
        <v>97696542.430000007</v>
      </c>
      <c r="E101" s="18">
        <v>95704448.319999978</v>
      </c>
      <c r="F101" s="18">
        <v>96358918.419999987</v>
      </c>
      <c r="G101" s="18">
        <v>82070234.900000006</v>
      </c>
      <c r="H101" s="18">
        <v>68017108.399999991</v>
      </c>
      <c r="I101" s="18">
        <v>187718324.44</v>
      </c>
      <c r="J101" s="18">
        <v>57222563.93</v>
      </c>
      <c r="K101" s="18">
        <f>48594401.11+8628162.82</f>
        <v>57222563.93</v>
      </c>
      <c r="L101" s="18">
        <f>55848646.55+77187.28</f>
        <v>55925833.829999998</v>
      </c>
    </row>
    <row r="102" spans="1:12" x14ac:dyDescent="0.25">
      <c r="A102" s="15">
        <v>544</v>
      </c>
      <c r="B102" s="67" t="s">
        <v>99</v>
      </c>
      <c r="C102" s="17">
        <v>1816394.47</v>
      </c>
      <c r="D102" s="17">
        <v>649302.56999999995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5761399.1300000008</v>
      </c>
    </row>
    <row r="103" spans="1:12" x14ac:dyDescent="0.25">
      <c r="A103" s="97">
        <v>54</v>
      </c>
      <c r="B103" s="68" t="s">
        <v>211</v>
      </c>
      <c r="C103" s="75">
        <v>114661225.56</v>
      </c>
      <c r="D103" s="75">
        <v>114316253.02000001</v>
      </c>
      <c r="E103" s="75">
        <v>99705150.709999979</v>
      </c>
      <c r="F103" s="75">
        <v>102536670.03</v>
      </c>
      <c r="G103" s="75">
        <v>100019347.39000002</v>
      </c>
      <c r="H103" s="75">
        <v>86119222.069999993</v>
      </c>
      <c r="I103" s="75">
        <f>SUM(I100:I102)</f>
        <v>236515546.70999998</v>
      </c>
      <c r="J103" s="75">
        <f>SUM(J100:J102)</f>
        <v>98071102.280000001</v>
      </c>
      <c r="K103" s="75">
        <f>SUM(K100:K102)</f>
        <v>98070494.840000004</v>
      </c>
      <c r="L103" s="75">
        <f t="shared" ref="L103" si="23">SUM(L100:L102)</f>
        <v>128943710.72</v>
      </c>
    </row>
    <row r="104" spans="1:12" x14ac:dyDescent="0.25">
      <c r="A104" s="15">
        <v>551</v>
      </c>
      <c r="B104" s="67" t="s">
        <v>233</v>
      </c>
      <c r="C104" s="17">
        <v>84090787.24000001</v>
      </c>
      <c r="D104" s="17">
        <v>72734495.340000004</v>
      </c>
      <c r="E104" s="17">
        <v>62742754.459999986</v>
      </c>
      <c r="F104" s="17">
        <v>66329320.520000018</v>
      </c>
      <c r="G104" s="17">
        <v>94722224.799999967</v>
      </c>
      <c r="H104" s="17">
        <v>112575075.28999998</v>
      </c>
      <c r="I104" s="17">
        <v>200474741.70999989</v>
      </c>
      <c r="J104" s="17">
        <v>201482750.30999994</v>
      </c>
      <c r="K104" s="17">
        <f>194818930.51+159589.8</f>
        <v>194978520.31</v>
      </c>
      <c r="L104" s="17">
        <f>213629892.09+23685.6</f>
        <v>213653577.69</v>
      </c>
    </row>
    <row r="105" spans="1:12" x14ac:dyDescent="0.25">
      <c r="A105" s="15">
        <v>552</v>
      </c>
      <c r="B105" s="67" t="s">
        <v>102</v>
      </c>
      <c r="C105" s="17">
        <v>118217881</v>
      </c>
      <c r="D105" s="17">
        <v>104153627.36000001</v>
      </c>
      <c r="E105" s="17">
        <v>115422282.18000001</v>
      </c>
      <c r="F105" s="17">
        <v>94140220</v>
      </c>
      <c r="G105" s="17">
        <v>139230149.60999998</v>
      </c>
      <c r="H105" s="17">
        <v>189734907.03</v>
      </c>
      <c r="I105" s="17">
        <v>189899306.13999999</v>
      </c>
      <c r="J105" s="17">
        <v>234437853.90000004</v>
      </c>
      <c r="K105" s="17">
        <v>221017212.35000002</v>
      </c>
      <c r="L105" s="17">
        <v>236674859.13999996</v>
      </c>
    </row>
    <row r="106" spans="1:12" x14ac:dyDescent="0.25">
      <c r="A106" s="15">
        <v>553</v>
      </c>
      <c r="B106" s="67" t="s">
        <v>103</v>
      </c>
      <c r="C106" s="17">
        <v>4265744.66</v>
      </c>
      <c r="D106" s="17">
        <v>5196184.13</v>
      </c>
      <c r="E106" s="17">
        <v>4320339.669999999</v>
      </c>
      <c r="F106" s="17">
        <v>4390512</v>
      </c>
      <c r="G106" s="17">
        <v>2544723.4</v>
      </c>
      <c r="H106" s="17">
        <v>4119558.7899999996</v>
      </c>
      <c r="I106" s="17">
        <v>16824503.530000001</v>
      </c>
      <c r="J106" s="17">
        <v>15194885.27</v>
      </c>
      <c r="K106" s="17">
        <v>15194885.27</v>
      </c>
      <c r="L106" s="17">
        <v>31083814.949999996</v>
      </c>
    </row>
    <row r="107" spans="1:12" x14ac:dyDescent="0.25">
      <c r="A107" s="15">
        <v>554</v>
      </c>
      <c r="B107" s="67" t="s">
        <v>104</v>
      </c>
      <c r="C107" s="17">
        <v>5941347.9100000001</v>
      </c>
      <c r="D107" s="17">
        <v>5635911.3700000001</v>
      </c>
      <c r="E107" s="17">
        <v>3017367.8999999994</v>
      </c>
      <c r="F107" s="17">
        <v>6596579.0800000001</v>
      </c>
      <c r="G107" s="17">
        <v>9232409.0800000001</v>
      </c>
      <c r="H107" s="17">
        <v>13942732.469999999</v>
      </c>
      <c r="I107" s="17">
        <v>81630207.920000017</v>
      </c>
      <c r="J107" s="17">
        <v>63994578.479999989</v>
      </c>
      <c r="K107" s="17">
        <v>63994578.479999989</v>
      </c>
      <c r="L107" s="17">
        <v>39726249.460000001</v>
      </c>
    </row>
    <row r="108" spans="1:12" x14ac:dyDescent="0.25">
      <c r="A108" s="97">
        <v>55</v>
      </c>
      <c r="B108" s="68" t="s">
        <v>105</v>
      </c>
      <c r="C108" s="75">
        <v>212515760.81</v>
      </c>
      <c r="D108" s="75">
        <v>187720218.20000002</v>
      </c>
      <c r="E108" s="75">
        <v>185502744.20999998</v>
      </c>
      <c r="F108" s="75">
        <v>171456631.59999993</v>
      </c>
      <c r="G108" s="75">
        <v>245729506.88999999</v>
      </c>
      <c r="H108" s="75">
        <v>320372273.58000004</v>
      </c>
      <c r="I108" s="75">
        <f>SUM(I104:I107)</f>
        <v>488828759.29999989</v>
      </c>
      <c r="J108" s="75">
        <f>SUM(J104:J107)</f>
        <v>515110067.95999992</v>
      </c>
      <c r="K108" s="75">
        <f>SUM(K104:K107)</f>
        <v>495185196.40999997</v>
      </c>
      <c r="L108" s="75">
        <f t="shared" ref="L108" si="24">SUM(L104:L107)</f>
        <v>521138501.23999989</v>
      </c>
    </row>
    <row r="109" spans="1:12" x14ac:dyDescent="0.25">
      <c r="A109" s="15">
        <v>561</v>
      </c>
      <c r="B109" s="67" t="s">
        <v>106</v>
      </c>
      <c r="C109" s="17">
        <v>16718815.100000001</v>
      </c>
      <c r="D109" s="17">
        <v>3658812.54</v>
      </c>
      <c r="E109" s="17">
        <v>15120</v>
      </c>
      <c r="F109" s="17">
        <v>2316232.73</v>
      </c>
      <c r="G109" s="17">
        <v>305360.01</v>
      </c>
      <c r="H109" s="17">
        <v>4051738.7800000003</v>
      </c>
      <c r="I109" s="17">
        <v>6517738.7800000003</v>
      </c>
      <c r="J109" s="17">
        <v>6000000</v>
      </c>
      <c r="K109" s="17">
        <v>6000000</v>
      </c>
      <c r="L109" s="17">
        <v>8000000</v>
      </c>
    </row>
    <row r="110" spans="1:12" x14ac:dyDescent="0.25">
      <c r="A110" s="15">
        <v>562</v>
      </c>
      <c r="B110" s="67" t="s">
        <v>247</v>
      </c>
      <c r="C110" s="17">
        <v>203285665.25</v>
      </c>
      <c r="D110" s="17">
        <v>259648958.83000001</v>
      </c>
      <c r="E110" s="17">
        <v>47341788.909999996</v>
      </c>
      <c r="F110" s="17">
        <v>49153993.799999997</v>
      </c>
      <c r="G110" s="17">
        <v>48486341.050000004</v>
      </c>
      <c r="H110" s="17">
        <v>49801549.140000001</v>
      </c>
      <c r="I110" s="17">
        <v>82746973.789999992</v>
      </c>
      <c r="J110" s="17">
        <v>70837371.600000009</v>
      </c>
      <c r="K110" s="17">
        <f>65964497.43+4872874.17</f>
        <v>70837371.599999994</v>
      </c>
      <c r="L110" s="17">
        <v>86788995.090000004</v>
      </c>
    </row>
    <row r="111" spans="1:12" x14ac:dyDescent="0.25">
      <c r="A111" s="97">
        <v>56</v>
      </c>
      <c r="B111" s="68" t="s">
        <v>108</v>
      </c>
      <c r="C111" s="75">
        <v>220004480.34999999</v>
      </c>
      <c r="D111" s="75">
        <v>263307771.37</v>
      </c>
      <c r="E111" s="75">
        <v>47356908.909999996</v>
      </c>
      <c r="F111" s="75">
        <v>51470226.529999994</v>
      </c>
      <c r="G111" s="75">
        <v>48791701.060000002</v>
      </c>
      <c r="H111" s="75">
        <v>53853287.920000002</v>
      </c>
      <c r="I111" s="75">
        <f>SUM(I109:I110)</f>
        <v>89264712.569999993</v>
      </c>
      <c r="J111" s="75">
        <f>SUM(J109:J110)</f>
        <v>76837371.600000009</v>
      </c>
      <c r="K111" s="75">
        <f>SUM(K109:K110)</f>
        <v>76837371.599999994</v>
      </c>
      <c r="L111" s="75">
        <f t="shared" ref="L111" si="25">SUM(L109:L110)</f>
        <v>94788995.090000004</v>
      </c>
    </row>
    <row r="112" spans="1:12" x14ac:dyDescent="0.25">
      <c r="A112" s="15">
        <v>571</v>
      </c>
      <c r="B112" s="67" t="s">
        <v>109</v>
      </c>
      <c r="C112" s="17">
        <v>178257159.03999996</v>
      </c>
      <c r="D112" s="17">
        <v>174501263.82000002</v>
      </c>
      <c r="E112" s="17">
        <v>167113154.87000003</v>
      </c>
      <c r="F112" s="17">
        <v>168532666.39000002</v>
      </c>
      <c r="G112" s="17">
        <v>173819316.57999995</v>
      </c>
      <c r="H112" s="17">
        <v>223322659.11999997</v>
      </c>
      <c r="I112" s="17">
        <v>362192373.8300001</v>
      </c>
      <c r="J112" s="17">
        <v>352472271.67000031</v>
      </c>
      <c r="K112" s="17">
        <f>339487364.7+3095200.97</f>
        <v>342582565.67000002</v>
      </c>
      <c r="L112" s="17">
        <f>559458463.470001+279444.98</f>
        <v>559737908.450001</v>
      </c>
    </row>
    <row r="113" spans="1:12" x14ac:dyDescent="0.25">
      <c r="A113" s="15">
        <v>572</v>
      </c>
      <c r="B113" s="67" t="s">
        <v>110</v>
      </c>
      <c r="C113" s="17">
        <v>42728405.93</v>
      </c>
      <c r="D113" s="17">
        <v>41554858.169999994</v>
      </c>
      <c r="E113" s="17">
        <v>36250040.32</v>
      </c>
      <c r="F113" s="17">
        <v>37500254.420000002</v>
      </c>
      <c r="G113" s="17">
        <v>41030769.799999997</v>
      </c>
      <c r="H113" s="17">
        <v>45418541.370000005</v>
      </c>
      <c r="I113" s="17">
        <v>52701639.430000007</v>
      </c>
      <c r="J113" s="17">
        <v>56976031.660000004</v>
      </c>
      <c r="K113" s="17">
        <f>56018590.8+957440.86</f>
        <v>56976031.659999996</v>
      </c>
      <c r="L113" s="17">
        <v>72538905.38000001</v>
      </c>
    </row>
    <row r="114" spans="1:12" x14ac:dyDescent="0.25">
      <c r="A114" s="15">
        <v>573</v>
      </c>
      <c r="B114" s="67" t="s">
        <v>234</v>
      </c>
      <c r="C114" s="17">
        <v>235448981.33000004</v>
      </c>
      <c r="D114" s="17">
        <v>245375881.98999995</v>
      </c>
      <c r="E114" s="17">
        <v>239988316.70999992</v>
      </c>
      <c r="F114" s="17">
        <v>254960513.71000001</v>
      </c>
      <c r="G114" s="17">
        <v>261225205.78000003</v>
      </c>
      <c r="H114" s="17">
        <v>330188904.66999966</v>
      </c>
      <c r="I114" s="17">
        <v>376802973.54000044</v>
      </c>
      <c r="J114" s="17">
        <v>421848683.04999983</v>
      </c>
      <c r="K114" s="17">
        <f>414993002.58+7605680.47</f>
        <v>422598683.05000001</v>
      </c>
      <c r="L114" s="17">
        <f>467802238.13+2161933.15</f>
        <v>469964171.27999997</v>
      </c>
    </row>
    <row r="115" spans="1:12" x14ac:dyDescent="0.25">
      <c r="A115" s="15">
        <v>574</v>
      </c>
      <c r="B115" s="67" t="s">
        <v>112</v>
      </c>
      <c r="C115" s="17">
        <v>17926444.640000001</v>
      </c>
      <c r="D115" s="17">
        <v>60065147.010000005</v>
      </c>
      <c r="E115" s="17">
        <v>19740463.419999998</v>
      </c>
      <c r="F115" s="17">
        <v>23668882.189999998</v>
      </c>
      <c r="G115" s="17">
        <v>27722869.98</v>
      </c>
      <c r="H115" s="17">
        <v>33270734.409999996</v>
      </c>
      <c r="I115" s="17">
        <v>49191256.600000001</v>
      </c>
      <c r="J115" s="17">
        <v>56433160.469999999</v>
      </c>
      <c r="K115" s="17">
        <v>56433160.469999999</v>
      </c>
      <c r="L115" s="17">
        <f>144367887.32+356488.27</f>
        <v>144724375.59</v>
      </c>
    </row>
    <row r="116" spans="1:12" x14ac:dyDescent="0.25">
      <c r="A116" s="97">
        <v>57</v>
      </c>
      <c r="B116" s="68" t="s">
        <v>113</v>
      </c>
      <c r="C116" s="75">
        <v>474360990.94</v>
      </c>
      <c r="D116" s="75">
        <v>521497150.98999995</v>
      </c>
      <c r="E116" s="75">
        <v>463091975.31999999</v>
      </c>
      <c r="F116" s="75">
        <v>484662316.71000034</v>
      </c>
      <c r="G116" s="75">
        <v>503798162.13999999</v>
      </c>
      <c r="H116" s="75">
        <v>632200839.56999958</v>
      </c>
      <c r="I116" s="75">
        <f>SUM(I112:I115)</f>
        <v>840888243.40000057</v>
      </c>
      <c r="J116" s="75">
        <f>SUM(J112:J115)</f>
        <v>887730146.85000014</v>
      </c>
      <c r="K116" s="75">
        <f>SUM(K112:K115)</f>
        <v>878590440.85000014</v>
      </c>
      <c r="L116" s="75">
        <f t="shared" ref="L116" si="26">SUM(L112:L115)</f>
        <v>1246965360.700001</v>
      </c>
    </row>
    <row r="117" spans="1:12" x14ac:dyDescent="0.25">
      <c r="A117" s="15">
        <v>581</v>
      </c>
      <c r="B117" s="67" t="s">
        <v>114</v>
      </c>
      <c r="C117" s="17">
        <v>30567635.390000001</v>
      </c>
      <c r="D117" s="17">
        <v>29849814.140000001</v>
      </c>
      <c r="E117" s="17">
        <v>20851895.100000005</v>
      </c>
      <c r="F117" s="17">
        <v>20462036.149999995</v>
      </c>
      <c r="G117" s="17">
        <v>22425060.109999999</v>
      </c>
      <c r="H117" s="17">
        <v>23435362.230000008</v>
      </c>
      <c r="I117" s="17">
        <v>25077978.259999998</v>
      </c>
      <c r="J117" s="17">
        <v>29475464.060000006</v>
      </c>
      <c r="K117" s="17">
        <v>29475464.060000006</v>
      </c>
      <c r="L117" s="17">
        <v>32325299.169999998</v>
      </c>
    </row>
    <row r="118" spans="1:12" x14ac:dyDescent="0.25">
      <c r="A118" s="15">
        <v>582</v>
      </c>
      <c r="B118" s="67" t="s">
        <v>115</v>
      </c>
      <c r="C118" s="17">
        <v>6337585.2100000009</v>
      </c>
      <c r="D118" s="17">
        <v>5914325.2199999997</v>
      </c>
      <c r="E118" s="17">
        <v>5470602.96</v>
      </c>
      <c r="F118" s="17">
        <v>6175393.5899999989</v>
      </c>
      <c r="G118" s="17">
        <v>6976295.4699999997</v>
      </c>
      <c r="H118" s="17">
        <v>7313587.2000000002</v>
      </c>
      <c r="I118" s="17">
        <v>7283467.9000000004</v>
      </c>
      <c r="J118" s="17">
        <v>9245948.3100000005</v>
      </c>
      <c r="K118" s="17">
        <v>9245948.3100000005</v>
      </c>
      <c r="L118" s="17">
        <v>10889403.879999997</v>
      </c>
    </row>
    <row r="119" spans="1:12" x14ac:dyDescent="0.25">
      <c r="A119" s="15">
        <v>583</v>
      </c>
      <c r="B119" s="67" t="s">
        <v>116</v>
      </c>
      <c r="C119" s="17">
        <v>8716895.7899999991</v>
      </c>
      <c r="D119" s="17">
        <v>8097316.5099999998</v>
      </c>
      <c r="E119" s="17">
        <v>6701803.5</v>
      </c>
      <c r="F119" s="17">
        <v>7093378.1099999994</v>
      </c>
      <c r="G119" s="17">
        <v>7045446.5099999988</v>
      </c>
      <c r="H119" s="17">
        <v>7615956.79</v>
      </c>
      <c r="I119" s="17">
        <v>7846544.7800000003</v>
      </c>
      <c r="J119" s="17">
        <v>8167646.5099999998</v>
      </c>
      <c r="K119" s="17">
        <v>8005414.7200000007</v>
      </c>
      <c r="L119" s="17">
        <v>9397711.0700000022</v>
      </c>
    </row>
    <row r="120" spans="1:12" x14ac:dyDescent="0.25">
      <c r="A120" s="15">
        <v>584</v>
      </c>
      <c r="B120" s="67" t="s">
        <v>117</v>
      </c>
      <c r="C120" s="17">
        <v>2233810.87</v>
      </c>
      <c r="D120" s="17">
        <v>2091436.6600000004</v>
      </c>
      <c r="E120" s="17">
        <v>2064357.02</v>
      </c>
      <c r="F120" s="17">
        <v>2248018.1999999997</v>
      </c>
      <c r="G120" s="17">
        <v>2601301.0700000003</v>
      </c>
      <c r="H120" s="17">
        <v>2982742.5</v>
      </c>
      <c r="I120" s="17">
        <v>3409257.0899999994</v>
      </c>
      <c r="J120" s="17">
        <v>3624703.0300000003</v>
      </c>
      <c r="K120" s="17">
        <v>3618295.5600000005</v>
      </c>
      <c r="L120" s="17">
        <v>6382246.6299999999</v>
      </c>
    </row>
    <row r="121" spans="1:12" x14ac:dyDescent="0.25">
      <c r="A121" s="97">
        <v>58</v>
      </c>
      <c r="B121" s="68" t="s">
        <v>118</v>
      </c>
      <c r="C121" s="75">
        <v>47855927.259999998</v>
      </c>
      <c r="D121" s="75">
        <v>45952892.530000001</v>
      </c>
      <c r="E121" s="75">
        <v>35088658.580000006</v>
      </c>
      <c r="F121" s="75">
        <v>35978826.050000004</v>
      </c>
      <c r="G121" s="75">
        <v>39048103.159999996</v>
      </c>
      <c r="H121" s="75">
        <v>41347648.720000006</v>
      </c>
      <c r="I121" s="75">
        <f>SUM(I117:I120)</f>
        <v>43617248.029999994</v>
      </c>
      <c r="J121" s="75">
        <f>SUM(J117:J120)</f>
        <v>50513761.910000004</v>
      </c>
      <c r="K121" s="75">
        <f>SUM(K117:K120)</f>
        <v>50345122.650000006</v>
      </c>
      <c r="L121" s="75">
        <f t="shared" ref="L121" si="27">SUM(L117:L120)</f>
        <v>58994660.75</v>
      </c>
    </row>
    <row r="122" spans="1:12" x14ac:dyDescent="0.25">
      <c r="A122" s="98">
        <v>5</v>
      </c>
      <c r="B122" s="69" t="s">
        <v>119</v>
      </c>
      <c r="C122" s="76">
        <v>4847992267.6000004</v>
      </c>
      <c r="D122" s="76">
        <v>5035741488.7500019</v>
      </c>
      <c r="E122" s="76">
        <v>4278449541.8500004</v>
      </c>
      <c r="F122" s="76">
        <v>4897953298.0900078</v>
      </c>
      <c r="G122" s="76">
        <v>4816830205.9500008</v>
      </c>
      <c r="H122" s="76">
        <v>5549532737.8784914</v>
      </c>
      <c r="I122" s="76">
        <f>+I87+I95+I99+I103+I108+I111+I116+I121</f>
        <v>6814800008.7199993</v>
      </c>
      <c r="J122" s="76">
        <f>+J87+J95+J99+J103+J108+J111+J116+J121</f>
        <v>7068722019.6800003</v>
      </c>
      <c r="K122" s="76">
        <f>+K87+K95+K99+K103+K108+K111+K116+K121</f>
        <v>6867663720.7700005</v>
      </c>
      <c r="L122" s="76">
        <f t="shared" ref="L122" si="28">+L87+L95+L99+L103+L108+L111+L116+L121</f>
        <v>8654987036.4500008</v>
      </c>
    </row>
    <row r="123" spans="1:12" x14ac:dyDescent="0.25">
      <c r="A123" s="15">
        <v>611</v>
      </c>
      <c r="B123" s="67" t="s">
        <v>248</v>
      </c>
      <c r="C123" s="17">
        <v>6148295.3900000006</v>
      </c>
      <c r="D123" s="17">
        <v>5295809.3099999996</v>
      </c>
      <c r="E123" s="17">
        <v>4807777.2200000016</v>
      </c>
      <c r="F123" s="17">
        <v>4876783.6700000009</v>
      </c>
      <c r="G123" s="17">
        <v>4902880.16</v>
      </c>
      <c r="H123" s="17">
        <v>5444506.2000000002</v>
      </c>
      <c r="I123" s="17">
        <v>6500500</v>
      </c>
      <c r="J123" s="17">
        <v>6458125.7800000003</v>
      </c>
      <c r="K123" s="17">
        <v>6458125.7800000003</v>
      </c>
      <c r="L123" s="17">
        <v>9327873.9900000002</v>
      </c>
    </row>
    <row r="124" spans="1:12" x14ac:dyDescent="0.25">
      <c r="A124" s="15">
        <v>612</v>
      </c>
      <c r="B124" s="67" t="s">
        <v>249</v>
      </c>
      <c r="C124" s="17">
        <v>26427374.710000001</v>
      </c>
      <c r="D124" s="17">
        <v>22853892.400000006</v>
      </c>
      <c r="E124" s="17">
        <v>17502875.599999998</v>
      </c>
      <c r="F124" s="17">
        <v>16973496.870000001</v>
      </c>
      <c r="G124" s="17">
        <v>254736366.94999999</v>
      </c>
      <c r="H124" s="17">
        <v>298053868.7100001</v>
      </c>
      <c r="I124" s="17">
        <v>303888276.60000002</v>
      </c>
      <c r="J124" s="17">
        <v>351032631.01999998</v>
      </c>
      <c r="K124" s="17">
        <v>347138329.31999999</v>
      </c>
      <c r="L124" s="17">
        <v>382059120.61000001</v>
      </c>
    </row>
    <row r="125" spans="1:12" x14ac:dyDescent="0.25">
      <c r="A125" s="15">
        <v>613</v>
      </c>
      <c r="B125" s="67" t="s">
        <v>250</v>
      </c>
      <c r="C125" s="17">
        <v>41688929.479999997</v>
      </c>
      <c r="D125" s="17">
        <v>45890411.759999998</v>
      </c>
      <c r="E125" s="17">
        <v>27496270.939999998</v>
      </c>
      <c r="F125" s="17">
        <v>26042143.560000002</v>
      </c>
      <c r="G125" s="17">
        <v>72639482.200000003</v>
      </c>
      <c r="H125" s="17">
        <v>69164313.019999996</v>
      </c>
      <c r="I125" s="17">
        <v>74883822.98999998</v>
      </c>
      <c r="J125" s="17">
        <v>90998895.029999986</v>
      </c>
      <c r="K125" s="17">
        <v>90998895.029999986</v>
      </c>
      <c r="L125" s="17">
        <v>112807009.73999999</v>
      </c>
    </row>
    <row r="126" spans="1:12" x14ac:dyDescent="0.25">
      <c r="A126" s="15">
        <v>614</v>
      </c>
      <c r="B126" s="67" t="s">
        <v>251</v>
      </c>
      <c r="C126" s="17">
        <v>70011347.890000015</v>
      </c>
      <c r="D126" s="17">
        <v>73527830.200000003</v>
      </c>
      <c r="E126" s="17">
        <v>53986153.099999994</v>
      </c>
      <c r="F126" s="17">
        <v>48714881.089999996</v>
      </c>
      <c r="G126" s="17">
        <v>57353611.030000001</v>
      </c>
      <c r="H126" s="17">
        <v>83131098.239999995</v>
      </c>
      <c r="I126" s="17">
        <v>78638860.269999996</v>
      </c>
      <c r="J126" s="17">
        <v>111283834.23999999</v>
      </c>
      <c r="K126" s="17">
        <v>79576677.139999986</v>
      </c>
      <c r="L126" s="17">
        <v>91621365.25999999</v>
      </c>
    </row>
    <row r="127" spans="1:12" x14ac:dyDescent="0.25">
      <c r="A127" s="15">
        <v>616</v>
      </c>
      <c r="B127" s="67" t="s">
        <v>125</v>
      </c>
      <c r="C127" s="17">
        <v>9096509.3100000005</v>
      </c>
      <c r="D127" s="17">
        <v>8350358.6200000001</v>
      </c>
      <c r="E127" s="17">
        <v>5655029.6699999999</v>
      </c>
      <c r="F127" s="17">
        <v>11593827</v>
      </c>
      <c r="G127" s="17">
        <v>10369516.67</v>
      </c>
      <c r="H127" s="17">
        <v>10535539.17</v>
      </c>
      <c r="I127" s="17">
        <v>12721496.66</v>
      </c>
      <c r="J127" s="17">
        <v>11221666.66</v>
      </c>
      <c r="K127" s="17">
        <v>11221666.66</v>
      </c>
      <c r="L127" s="17">
        <v>12101776.539999999</v>
      </c>
    </row>
    <row r="128" spans="1:12" x14ac:dyDescent="0.25">
      <c r="A128" s="97">
        <v>61</v>
      </c>
      <c r="B128" s="68" t="s">
        <v>126</v>
      </c>
      <c r="C128" s="75">
        <v>153372456.78000003</v>
      </c>
      <c r="D128" s="75">
        <v>155918302.29000002</v>
      </c>
      <c r="E128" s="75">
        <v>109448106.52999999</v>
      </c>
      <c r="F128" s="75">
        <v>108201132.18999997</v>
      </c>
      <c r="G128" s="75">
        <v>400001857.01000005</v>
      </c>
      <c r="H128" s="75">
        <v>466329325.34000009</v>
      </c>
      <c r="I128" s="75">
        <f>SUM(I123:I127)</f>
        <v>476632956.52000004</v>
      </c>
      <c r="J128" s="75">
        <f>SUM(J123:J127)</f>
        <v>570995152.7299999</v>
      </c>
      <c r="K128" s="75">
        <f>SUM(K123:K127)</f>
        <v>535393693.92999995</v>
      </c>
      <c r="L128" s="75">
        <f t="shared" ref="L128" si="29">SUM(L123:L127)</f>
        <v>607917146.13999999</v>
      </c>
    </row>
    <row r="129" spans="1:12" x14ac:dyDescent="0.25">
      <c r="A129" s="15">
        <v>621</v>
      </c>
      <c r="B129" s="67" t="s">
        <v>127</v>
      </c>
      <c r="C129" s="17">
        <v>1841304.6800000002</v>
      </c>
      <c r="D129" s="17">
        <v>1633125</v>
      </c>
      <c r="E129" s="17">
        <v>1684144.1300000001</v>
      </c>
      <c r="F129" s="17">
        <v>1059564.98</v>
      </c>
      <c r="G129" s="17">
        <v>1584159.19</v>
      </c>
      <c r="H129" s="17">
        <v>1584159.19</v>
      </c>
      <c r="I129" s="17">
        <v>1415000</v>
      </c>
      <c r="J129" s="17">
        <v>1376245.44</v>
      </c>
      <c r="K129" s="17">
        <v>1376245.44</v>
      </c>
      <c r="L129" s="17">
        <v>1376245.44</v>
      </c>
    </row>
    <row r="130" spans="1:12" x14ac:dyDescent="0.25">
      <c r="A130" s="15">
        <v>622</v>
      </c>
      <c r="B130" s="67" t="s">
        <v>128</v>
      </c>
      <c r="C130" s="17">
        <v>150857164.43000001</v>
      </c>
      <c r="D130" s="17">
        <v>111799830.51000001</v>
      </c>
      <c r="E130" s="17">
        <v>36346402.060000002</v>
      </c>
      <c r="F130" s="17">
        <v>36495923.390000001</v>
      </c>
      <c r="G130" s="17">
        <v>50440782.339999996</v>
      </c>
      <c r="H130" s="17">
        <v>48753747.600000001</v>
      </c>
      <c r="I130" s="17">
        <v>49005987.159999996</v>
      </c>
      <c r="J130" s="17">
        <v>104935364.87</v>
      </c>
      <c r="K130" s="17">
        <v>104933009.75</v>
      </c>
      <c r="L130" s="17">
        <v>154946374.81</v>
      </c>
    </row>
    <row r="131" spans="1:12" x14ac:dyDescent="0.25">
      <c r="A131" s="97">
        <v>62</v>
      </c>
      <c r="B131" s="68" t="s">
        <v>129</v>
      </c>
      <c r="C131" s="75">
        <v>152698469.11000001</v>
      </c>
      <c r="D131" s="75">
        <v>113432955.51000001</v>
      </c>
      <c r="E131" s="75">
        <v>38030546.190000005</v>
      </c>
      <c r="F131" s="75">
        <v>37555488.369999997</v>
      </c>
      <c r="G131" s="75">
        <v>52024941.529999994</v>
      </c>
      <c r="H131" s="75">
        <v>50337906.789999999</v>
      </c>
      <c r="I131" s="75">
        <f>SUM(I129:I130)</f>
        <v>50420987.159999996</v>
      </c>
      <c r="J131" s="75">
        <f>SUM(J129:J130)</f>
        <v>106311610.31</v>
      </c>
      <c r="K131" s="75">
        <f>SUM(K129:K130)</f>
        <v>106309255.19</v>
      </c>
      <c r="L131" s="75">
        <f t="shared" ref="L131" si="30">SUM(L129:L130)</f>
        <v>156322620.25</v>
      </c>
    </row>
    <row r="132" spans="1:12" x14ac:dyDescent="0.25">
      <c r="A132" s="15">
        <v>631</v>
      </c>
      <c r="B132" s="67" t="s">
        <v>130</v>
      </c>
      <c r="C132" s="17">
        <v>56987828</v>
      </c>
      <c r="D132" s="17">
        <v>20786826.809999999</v>
      </c>
      <c r="E132" s="17">
        <v>5905880.3100000005</v>
      </c>
      <c r="F132" s="17">
        <v>7112344.6199999992</v>
      </c>
      <c r="G132" s="17">
        <v>7722985.7599999998</v>
      </c>
      <c r="H132" s="17">
        <v>8589187.5100000016</v>
      </c>
      <c r="I132" s="17">
        <v>127894916.97</v>
      </c>
      <c r="J132" s="17">
        <v>171019498.38999999</v>
      </c>
      <c r="K132" s="17">
        <v>56030632.949999996</v>
      </c>
      <c r="L132" s="17">
        <v>213296225.19</v>
      </c>
    </row>
    <row r="133" spans="1:12" x14ac:dyDescent="0.25">
      <c r="A133" s="15">
        <v>634</v>
      </c>
      <c r="B133" s="67" t="s">
        <v>133</v>
      </c>
      <c r="C133" s="17">
        <v>1223490.3199999998</v>
      </c>
      <c r="D133" s="17">
        <v>1085493</v>
      </c>
      <c r="E133" s="17">
        <v>1014703.96</v>
      </c>
      <c r="F133" s="17">
        <v>1146000</v>
      </c>
      <c r="G133" s="17">
        <v>1174709.26</v>
      </c>
      <c r="H133" s="17">
        <v>1174709.26</v>
      </c>
      <c r="I133" s="17">
        <v>1356927.71</v>
      </c>
      <c r="J133" s="17">
        <v>1331608.31</v>
      </c>
      <c r="K133" s="17">
        <v>1331608.31</v>
      </c>
      <c r="L133" s="17">
        <v>1399494.7800000003</v>
      </c>
    </row>
    <row r="134" spans="1:12" x14ac:dyDescent="0.25">
      <c r="A134" s="97">
        <v>63</v>
      </c>
      <c r="B134" s="68" t="s">
        <v>134</v>
      </c>
      <c r="C134" s="75">
        <v>58211318.32</v>
      </c>
      <c r="D134" s="75">
        <v>21872319.809999999</v>
      </c>
      <c r="E134" s="75">
        <v>6920584.2700000005</v>
      </c>
      <c r="F134" s="75">
        <v>8258344.6199999992</v>
      </c>
      <c r="G134" s="75">
        <v>8897695.0199999996</v>
      </c>
      <c r="H134" s="75">
        <v>9763896.7700000014</v>
      </c>
      <c r="I134" s="75">
        <f>SUM(I132:I133)</f>
        <v>129251844.67999999</v>
      </c>
      <c r="J134" s="75">
        <f>SUM(J132:J133)</f>
        <v>172351106.69999999</v>
      </c>
      <c r="K134" s="75">
        <f>SUM(K132:K133)</f>
        <v>57362241.259999998</v>
      </c>
      <c r="L134" s="75">
        <f t="shared" ref="L134" si="31">SUM(L132:L133)</f>
        <v>214695719.97</v>
      </c>
    </row>
    <row r="135" spans="1:12" x14ac:dyDescent="0.25">
      <c r="A135" s="15">
        <v>641</v>
      </c>
      <c r="B135" s="67" t="s">
        <v>135</v>
      </c>
      <c r="C135" s="17">
        <v>109594495.94</v>
      </c>
      <c r="D135" s="17">
        <v>69818661.799999997</v>
      </c>
      <c r="E135" s="17">
        <v>50207340.609999999</v>
      </c>
      <c r="F135" s="17">
        <v>30840423.699999999</v>
      </c>
      <c r="G135" s="17">
        <v>58721529.039999999</v>
      </c>
      <c r="H135" s="17">
        <v>99863713.950000003</v>
      </c>
      <c r="I135" s="17">
        <v>126233666.33000001</v>
      </c>
      <c r="J135" s="17">
        <v>119385606.31999999</v>
      </c>
      <c r="K135" s="17">
        <f>89140623.3+22362103.81</f>
        <v>111502727.11</v>
      </c>
      <c r="L135" s="17">
        <f>144359691.79+22353199.48</f>
        <v>166712891.26999998</v>
      </c>
    </row>
    <row r="136" spans="1:12" x14ac:dyDescent="0.25">
      <c r="A136" s="97">
        <v>64</v>
      </c>
      <c r="B136" s="68" t="s">
        <v>137</v>
      </c>
      <c r="C136" s="75">
        <v>109594495.94</v>
      </c>
      <c r="D136" s="75">
        <v>69818661.799999997</v>
      </c>
      <c r="E136" s="75">
        <v>50207340.609999999</v>
      </c>
      <c r="F136" s="75">
        <v>30840423.699999999</v>
      </c>
      <c r="G136" s="75">
        <v>58721529.039999999</v>
      </c>
      <c r="H136" s="75">
        <v>99863713.950000003</v>
      </c>
      <c r="I136" s="75">
        <f>SUM(I135)</f>
        <v>126233666.33000001</v>
      </c>
      <c r="J136" s="75">
        <f>SUM(J135)</f>
        <v>119385606.31999999</v>
      </c>
      <c r="K136" s="75">
        <f>SUM(K135)</f>
        <v>111502727.11</v>
      </c>
      <c r="L136" s="75">
        <f t="shared" ref="L136" si="32">SUM(L135)</f>
        <v>166712891.26999998</v>
      </c>
    </row>
    <row r="137" spans="1:12" x14ac:dyDescent="0.25">
      <c r="A137" s="15">
        <v>651</v>
      </c>
      <c r="B137" s="67" t="s">
        <v>212</v>
      </c>
      <c r="C137" s="17">
        <v>69360545.959999993</v>
      </c>
      <c r="D137" s="17">
        <v>56503666.730000004</v>
      </c>
      <c r="E137" s="17">
        <v>75472524.609999999</v>
      </c>
      <c r="F137" s="17">
        <v>116357147.36999999</v>
      </c>
      <c r="G137" s="17">
        <v>129247236.72000001</v>
      </c>
      <c r="H137" s="17">
        <v>158292949.35999992</v>
      </c>
      <c r="I137" s="17">
        <v>165149838.48999998</v>
      </c>
      <c r="J137" s="17">
        <v>220722766.17000005</v>
      </c>
      <c r="K137" s="17">
        <v>194443078.44999999</v>
      </c>
      <c r="L137" s="17">
        <v>197830407.87999994</v>
      </c>
    </row>
    <row r="138" spans="1:12" x14ac:dyDescent="0.25">
      <c r="A138" s="97">
        <v>65</v>
      </c>
      <c r="B138" s="68" t="s">
        <v>213</v>
      </c>
      <c r="C138" s="75">
        <v>69360545.959999993</v>
      </c>
      <c r="D138" s="75">
        <v>56503666.730000004</v>
      </c>
      <c r="E138" s="75">
        <v>75472524.609999999</v>
      </c>
      <c r="F138" s="75">
        <v>116357147.36999999</v>
      </c>
      <c r="G138" s="75">
        <v>129247236.72000001</v>
      </c>
      <c r="H138" s="75">
        <v>158292949.35999992</v>
      </c>
      <c r="I138" s="75">
        <f>SUM(I137)</f>
        <v>165149838.48999998</v>
      </c>
      <c r="J138" s="75">
        <f>SUM(J137)</f>
        <v>220722766.17000005</v>
      </c>
      <c r="K138" s="75">
        <f>SUM(K137)</f>
        <v>194443078.44999999</v>
      </c>
      <c r="L138" s="75">
        <f t="shared" ref="L138" si="33">SUM(L137)</f>
        <v>197830407.87999994</v>
      </c>
    </row>
    <row r="139" spans="1:12" x14ac:dyDescent="0.25">
      <c r="A139" s="15">
        <v>661</v>
      </c>
      <c r="B139" s="67" t="s">
        <v>214</v>
      </c>
      <c r="C139" s="17">
        <v>51893128.759999998</v>
      </c>
      <c r="D139" s="17">
        <v>37482767.780000001</v>
      </c>
      <c r="E139" s="17">
        <v>47814786.730000004</v>
      </c>
      <c r="F139" s="17">
        <v>47495761.039999992</v>
      </c>
      <c r="G139" s="17">
        <v>46295449.490000002</v>
      </c>
      <c r="H139" s="17">
        <v>31180055.660000004</v>
      </c>
      <c r="I139" s="17">
        <v>25162317.009999998</v>
      </c>
      <c r="J139" s="17">
        <v>28808313.57</v>
      </c>
      <c r="K139" s="17">
        <v>28808313.57</v>
      </c>
      <c r="L139" s="17">
        <v>32177281.109999999</v>
      </c>
    </row>
    <row r="140" spans="1:12" x14ac:dyDescent="0.25">
      <c r="A140" s="15">
        <v>662</v>
      </c>
      <c r="B140" s="67" t="s">
        <v>252</v>
      </c>
      <c r="C140" s="17">
        <v>11770000</v>
      </c>
      <c r="D140" s="17">
        <v>43100000</v>
      </c>
      <c r="E140" s="17">
        <v>14611730</v>
      </c>
      <c r="F140" s="17">
        <v>13931730</v>
      </c>
      <c r="G140" s="17">
        <v>16130000</v>
      </c>
      <c r="H140" s="17">
        <v>18115956.420000002</v>
      </c>
      <c r="I140" s="17">
        <v>18079730</v>
      </c>
      <c r="J140" s="17">
        <v>28079730</v>
      </c>
      <c r="K140" s="17">
        <v>28079730</v>
      </c>
      <c r="L140" s="17">
        <v>36727750.380000003</v>
      </c>
    </row>
    <row r="141" spans="1:12" x14ac:dyDescent="0.25">
      <c r="A141" s="97">
        <v>66</v>
      </c>
      <c r="B141" s="68" t="s">
        <v>142</v>
      </c>
      <c r="C141" s="75">
        <v>63663128.759999998</v>
      </c>
      <c r="D141" s="75">
        <v>80582767.780000001</v>
      </c>
      <c r="E141" s="75">
        <v>62426516.730000004</v>
      </c>
      <c r="F141" s="75">
        <v>61427491.039999992</v>
      </c>
      <c r="G141" s="75">
        <v>62425449.490000002</v>
      </c>
      <c r="H141" s="75">
        <v>49296012.080000006</v>
      </c>
      <c r="I141" s="75">
        <f>SUM(I139:I140)</f>
        <v>43242047.009999998</v>
      </c>
      <c r="J141" s="75">
        <f>SUM(J139:J140)</f>
        <v>56888043.57</v>
      </c>
      <c r="K141" s="75">
        <f>SUM(K139:K140)</f>
        <v>56888043.57</v>
      </c>
      <c r="L141" s="75">
        <f t="shared" ref="L141" si="34">SUM(L139:L140)</f>
        <v>68905031.49000001</v>
      </c>
    </row>
    <row r="142" spans="1:12" x14ac:dyDescent="0.25">
      <c r="A142" s="15">
        <v>671</v>
      </c>
      <c r="B142" s="67" t="s">
        <v>235</v>
      </c>
      <c r="C142" s="17">
        <v>659602.79</v>
      </c>
      <c r="D142" s="17">
        <v>685424</v>
      </c>
      <c r="E142" s="17">
        <v>427028</v>
      </c>
      <c r="F142" s="17">
        <v>410000</v>
      </c>
      <c r="G142" s="17">
        <v>400000</v>
      </c>
      <c r="H142" s="17">
        <v>165000</v>
      </c>
      <c r="I142" s="17">
        <v>190000</v>
      </c>
      <c r="J142" s="17">
        <v>267500</v>
      </c>
      <c r="K142" s="17">
        <v>267500</v>
      </c>
      <c r="L142" s="17">
        <v>2905233.2</v>
      </c>
    </row>
    <row r="143" spans="1:12" x14ac:dyDescent="0.25">
      <c r="A143" s="15">
        <v>672</v>
      </c>
      <c r="B143" s="67" t="s">
        <v>144</v>
      </c>
      <c r="C143" s="17">
        <v>2118610914.0999999</v>
      </c>
      <c r="D143" s="17">
        <v>2627157726.5699992</v>
      </c>
      <c r="E143" s="17">
        <v>996369602.0400002</v>
      </c>
      <c r="F143" s="17">
        <v>973444738.25000012</v>
      </c>
      <c r="G143" s="17">
        <v>916001882.33000004</v>
      </c>
      <c r="H143" s="17">
        <v>448890002.53999996</v>
      </c>
      <c r="I143" s="17">
        <v>879457353.10000002</v>
      </c>
      <c r="J143" s="17">
        <v>600879997.43999994</v>
      </c>
      <c r="K143" s="17">
        <f>466008899.16+134704833.82</f>
        <v>600713732.98000002</v>
      </c>
      <c r="L143" s="17">
        <f>1081767169.07+334962894.4</f>
        <v>1416730063.4699998</v>
      </c>
    </row>
    <row r="144" spans="1:12" x14ac:dyDescent="0.25">
      <c r="A144" s="97">
        <v>67</v>
      </c>
      <c r="B144" s="68" t="s">
        <v>215</v>
      </c>
      <c r="C144" s="75">
        <v>2119270516.8899999</v>
      </c>
      <c r="D144" s="75">
        <v>2627843150.5699992</v>
      </c>
      <c r="E144" s="75">
        <v>996796630.0400002</v>
      </c>
      <c r="F144" s="75">
        <v>973854738.25000012</v>
      </c>
      <c r="G144" s="75">
        <v>916401882.33000004</v>
      </c>
      <c r="H144" s="75">
        <v>449055002.53999996</v>
      </c>
      <c r="I144" s="75">
        <f>SUM(I142:I143)</f>
        <v>879647353.10000002</v>
      </c>
      <c r="J144" s="75">
        <f>SUM(J142:J143)</f>
        <v>601147497.43999994</v>
      </c>
      <c r="K144" s="75">
        <f>SUM(K142:K143)</f>
        <v>600981232.98000002</v>
      </c>
      <c r="L144" s="75">
        <f t="shared" ref="L144" si="35">SUM(L142:L143)</f>
        <v>1419635296.6699998</v>
      </c>
    </row>
    <row r="145" spans="1:12" x14ac:dyDescent="0.25">
      <c r="A145" s="15">
        <v>681</v>
      </c>
      <c r="B145" s="67" t="s">
        <v>146</v>
      </c>
      <c r="C145" s="17">
        <v>1771118</v>
      </c>
      <c r="D145" s="17">
        <v>1594291.5899999999</v>
      </c>
      <c r="E145" s="17">
        <v>1333338.8400000001</v>
      </c>
      <c r="F145" s="17">
        <v>1440454.55</v>
      </c>
      <c r="G145" s="17">
        <v>1440454.3499999999</v>
      </c>
      <c r="H145" s="17">
        <v>1621249.82</v>
      </c>
      <c r="I145" s="17">
        <v>1801443.51</v>
      </c>
      <c r="J145" s="17">
        <v>1916056.24</v>
      </c>
      <c r="K145" s="17">
        <v>1889804.51</v>
      </c>
      <c r="L145" s="17">
        <v>2610682.34</v>
      </c>
    </row>
    <row r="146" spans="1:12" x14ac:dyDescent="0.25">
      <c r="A146" s="97">
        <v>68</v>
      </c>
      <c r="B146" s="68" t="s">
        <v>146</v>
      </c>
      <c r="C146" s="75">
        <v>1771118</v>
      </c>
      <c r="D146" s="75">
        <v>1594291.5899999999</v>
      </c>
      <c r="E146" s="75">
        <v>1333338.8400000001</v>
      </c>
      <c r="F146" s="75">
        <v>1440454.55</v>
      </c>
      <c r="G146" s="75">
        <v>1440454.3499999999</v>
      </c>
      <c r="H146" s="75">
        <v>1621249.82</v>
      </c>
      <c r="I146" s="75">
        <f>SUM(I145)</f>
        <v>1801443.51</v>
      </c>
      <c r="J146" s="75">
        <f>SUM(J145)</f>
        <v>1916056.24</v>
      </c>
      <c r="K146" s="75">
        <f>SUM(K145)</f>
        <v>1889804.51</v>
      </c>
      <c r="L146" s="75">
        <f t="shared" ref="L146" si="36">SUM(L145)</f>
        <v>2610682.34</v>
      </c>
    </row>
    <row r="147" spans="1:12" x14ac:dyDescent="0.25">
      <c r="A147" s="98">
        <v>6</v>
      </c>
      <c r="B147" s="69" t="s">
        <v>147</v>
      </c>
      <c r="C147" s="76">
        <v>2727942049.7599998</v>
      </c>
      <c r="D147" s="76">
        <v>3127566116.0799994</v>
      </c>
      <c r="E147" s="76">
        <v>1340635587.8200002</v>
      </c>
      <c r="F147" s="76">
        <v>1337935220.0899992</v>
      </c>
      <c r="G147" s="76">
        <v>1629161045.49</v>
      </c>
      <c r="H147" s="76">
        <v>1284560056.6499999</v>
      </c>
      <c r="I147" s="76">
        <f>+I146+I144+I141+I138+I136+I134+I131+I128</f>
        <v>1872380136.8</v>
      </c>
      <c r="J147" s="76">
        <f>+J146+J144+J141+J138+J136+J134+J131+J128</f>
        <v>1849717839.48</v>
      </c>
      <c r="K147" s="76">
        <f>+K146+K144+K141+K138+K136+K134+K131+K128</f>
        <v>1664770077</v>
      </c>
      <c r="L147" s="76">
        <f t="shared" ref="L147" si="37">+L146+L144+L141+L138+L136+L134+L131+L128</f>
        <v>2834629796.0099998</v>
      </c>
    </row>
    <row r="148" spans="1:12" x14ac:dyDescent="0.25">
      <c r="A148" s="15">
        <v>711</v>
      </c>
      <c r="B148" s="67" t="s">
        <v>216</v>
      </c>
      <c r="C148" s="17">
        <v>175706572.69999999</v>
      </c>
      <c r="D148" s="17">
        <v>154825361.42000002</v>
      </c>
      <c r="E148" s="17">
        <v>147969978.65000001</v>
      </c>
      <c r="F148" s="17">
        <v>152744298.38999999</v>
      </c>
      <c r="G148" s="17">
        <v>155516482.62</v>
      </c>
      <c r="H148" s="17">
        <v>164831594.11000004</v>
      </c>
      <c r="I148" s="17">
        <v>175662211.87000003</v>
      </c>
      <c r="J148" s="17">
        <v>196337297.60999998</v>
      </c>
      <c r="K148" s="17">
        <v>198515386.09999999</v>
      </c>
      <c r="L148" s="17">
        <v>244922151.03</v>
      </c>
    </row>
    <row r="149" spans="1:12" x14ac:dyDescent="0.25">
      <c r="A149" s="15">
        <v>712</v>
      </c>
      <c r="B149" s="67" t="s">
        <v>149</v>
      </c>
      <c r="C149" s="17">
        <v>2670219200</v>
      </c>
      <c r="D149" s="17">
        <v>2670219200</v>
      </c>
      <c r="E149" s="17">
        <v>3097716000</v>
      </c>
      <c r="F149" s="17">
        <v>3158017891.3800001</v>
      </c>
      <c r="G149" s="17">
        <v>3268548000</v>
      </c>
      <c r="H149" s="17">
        <v>3528436789</v>
      </c>
      <c r="I149" s="17">
        <v>4123960425.1300001</v>
      </c>
      <c r="J149" s="17">
        <v>4346654288.0799999</v>
      </c>
      <c r="K149" s="17">
        <v>4346654288.0799999</v>
      </c>
      <c r="L149" s="17">
        <v>4992457588</v>
      </c>
    </row>
    <row r="150" spans="1:12" x14ac:dyDescent="0.25">
      <c r="A150" s="15">
        <v>713</v>
      </c>
      <c r="B150" s="67" t="s">
        <v>150</v>
      </c>
      <c r="C150" s="17">
        <v>65956214.300000004</v>
      </c>
      <c r="D150" s="17">
        <v>72646773.069999993</v>
      </c>
      <c r="E150" s="17">
        <v>15390973.41</v>
      </c>
      <c r="F150" s="17">
        <v>19759801.02</v>
      </c>
      <c r="G150" s="17">
        <v>19305329.919999998</v>
      </c>
      <c r="H150" s="17">
        <v>32326640.640000001</v>
      </c>
      <c r="I150" s="17">
        <v>51778841.450000003</v>
      </c>
      <c r="J150" s="17">
        <v>69763627.660000011</v>
      </c>
      <c r="K150" s="17">
        <v>63751027.660000004</v>
      </c>
      <c r="L150" s="17">
        <v>85425000</v>
      </c>
    </row>
    <row r="151" spans="1:12" x14ac:dyDescent="0.25">
      <c r="A151" s="97">
        <v>71</v>
      </c>
      <c r="B151" s="68" t="s">
        <v>151</v>
      </c>
      <c r="C151" s="75">
        <v>2911881987</v>
      </c>
      <c r="D151" s="75">
        <v>2897691334.4900002</v>
      </c>
      <c r="E151" s="75">
        <v>3261076952.0599999</v>
      </c>
      <c r="F151" s="75">
        <v>3330521990.79</v>
      </c>
      <c r="G151" s="75">
        <v>3443369812.54</v>
      </c>
      <c r="H151" s="75">
        <v>3725595023.75</v>
      </c>
      <c r="I151" s="75">
        <f>+I148+I149+I150</f>
        <v>4351401478.4499998</v>
      </c>
      <c r="J151" s="75">
        <f>+J148+J149+J150</f>
        <v>4612755213.3499994</v>
      </c>
      <c r="K151" s="75">
        <f>+K148+K149+K150</f>
        <v>4608920701.8400002</v>
      </c>
      <c r="L151" s="75">
        <f t="shared" ref="L151" si="38">+L148+L149+L150</f>
        <v>5322804739.0299997</v>
      </c>
    </row>
    <row r="152" spans="1:12" x14ac:dyDescent="0.25">
      <c r="A152" s="98">
        <v>7</v>
      </c>
      <c r="B152" s="69" t="s">
        <v>152</v>
      </c>
      <c r="C152" s="76">
        <v>2911881987</v>
      </c>
      <c r="D152" s="76">
        <v>2897691334.4900002</v>
      </c>
      <c r="E152" s="76">
        <v>3261076952.0599999</v>
      </c>
      <c r="F152" s="76">
        <v>3330521990.79</v>
      </c>
      <c r="G152" s="76">
        <v>3443369812.54</v>
      </c>
      <c r="H152" s="76">
        <v>3725595023.75</v>
      </c>
      <c r="I152" s="76">
        <f>+I151</f>
        <v>4351401478.4499998</v>
      </c>
      <c r="J152" s="76">
        <f>+J151</f>
        <v>4612755213.3499994</v>
      </c>
      <c r="K152" s="76">
        <f>+K151</f>
        <v>4608920701.8400002</v>
      </c>
      <c r="L152" s="76">
        <f t="shared" ref="L152" si="39">+L151</f>
        <v>5322804739.0299997</v>
      </c>
    </row>
    <row r="153" spans="1:12" x14ac:dyDescent="0.25">
      <c r="A153" s="15">
        <v>811</v>
      </c>
      <c r="B153" s="67" t="s">
        <v>154</v>
      </c>
      <c r="C153" s="17">
        <v>39000000</v>
      </c>
      <c r="D153" s="17">
        <v>250000000</v>
      </c>
      <c r="E153" s="17">
        <v>45000000</v>
      </c>
      <c r="F153" s="17">
        <v>200000000</v>
      </c>
      <c r="G153" s="17">
        <v>330000000</v>
      </c>
      <c r="H153" s="17">
        <v>250000000</v>
      </c>
      <c r="I153" s="17">
        <v>300000000</v>
      </c>
      <c r="J153" s="17">
        <v>300000000</v>
      </c>
      <c r="K153" s="17">
        <v>300000000</v>
      </c>
      <c r="L153" s="17">
        <v>300000000</v>
      </c>
    </row>
    <row r="154" spans="1:12" x14ac:dyDescent="0.25">
      <c r="A154" s="97">
        <v>81</v>
      </c>
      <c r="B154" s="68" t="s">
        <v>154</v>
      </c>
      <c r="C154" s="75">
        <v>39000000</v>
      </c>
      <c r="D154" s="75">
        <v>250000000</v>
      </c>
      <c r="E154" s="75">
        <v>45000000</v>
      </c>
      <c r="F154" s="75">
        <v>200000000</v>
      </c>
      <c r="G154" s="75">
        <v>330000000</v>
      </c>
      <c r="H154" s="75">
        <v>250000000</v>
      </c>
      <c r="I154" s="75">
        <f t="shared" ref="I154:J155" si="40">+I153</f>
        <v>300000000</v>
      </c>
      <c r="J154" s="75">
        <f t="shared" si="40"/>
        <v>300000000</v>
      </c>
      <c r="K154" s="75">
        <f>+K153</f>
        <v>300000000</v>
      </c>
      <c r="L154" s="75">
        <f t="shared" ref="L154" si="41">+L153</f>
        <v>300000000</v>
      </c>
    </row>
    <row r="155" spans="1:12" x14ac:dyDescent="0.25">
      <c r="A155" s="98">
        <v>8</v>
      </c>
      <c r="B155" s="69" t="s">
        <v>217</v>
      </c>
      <c r="C155" s="76">
        <v>39000000</v>
      </c>
      <c r="D155" s="76">
        <v>250000000</v>
      </c>
      <c r="E155" s="76">
        <v>45000000</v>
      </c>
      <c r="F155" s="76">
        <v>200000000</v>
      </c>
      <c r="G155" s="76">
        <v>330000000</v>
      </c>
      <c r="H155" s="76">
        <v>250000000</v>
      </c>
      <c r="I155" s="76">
        <f t="shared" si="40"/>
        <v>300000000</v>
      </c>
      <c r="J155" s="76">
        <f t="shared" si="40"/>
        <v>300000000</v>
      </c>
      <c r="K155" s="76">
        <f>+K154</f>
        <v>300000000</v>
      </c>
      <c r="L155" s="76">
        <f t="shared" ref="L155" si="42">+L154</f>
        <v>300000000</v>
      </c>
    </row>
    <row r="156" spans="1:12" x14ac:dyDescent="0.25">
      <c r="A156" s="15">
        <v>911</v>
      </c>
      <c r="B156" s="67" t="s">
        <v>218</v>
      </c>
      <c r="C156" s="17">
        <v>5975506388.5100002</v>
      </c>
      <c r="D156" s="17">
        <v>3674428938.75</v>
      </c>
      <c r="E156" s="17">
        <v>7876379566.0900002</v>
      </c>
      <c r="F156" s="17">
        <v>7004764605.7699995</v>
      </c>
      <c r="G156" s="17">
        <v>5996140815.0400009</v>
      </c>
      <c r="H156" s="17">
        <v>10539663491.899998</v>
      </c>
      <c r="I156" s="17">
        <v>11389573313.99</v>
      </c>
      <c r="J156" s="17">
        <v>11417355464.640001</v>
      </c>
      <c r="K156" s="17">
        <f>802530028.53+10614825436.11</f>
        <v>11417355464.640001</v>
      </c>
      <c r="L156" s="17">
        <f>1619641686.7+7774900196.61</f>
        <v>9394541883.3099995</v>
      </c>
    </row>
    <row r="157" spans="1:12" x14ac:dyDescent="0.25">
      <c r="A157" s="97">
        <v>91</v>
      </c>
      <c r="B157" s="68" t="s">
        <v>218</v>
      </c>
      <c r="C157" s="75">
        <v>5975506388.5100002</v>
      </c>
      <c r="D157" s="75">
        <v>3674428938.75</v>
      </c>
      <c r="E157" s="75">
        <v>7876379566.0900002</v>
      </c>
      <c r="F157" s="75">
        <v>7004764605.7699995</v>
      </c>
      <c r="G157" s="75">
        <v>5996140815.0400009</v>
      </c>
      <c r="H157" s="75">
        <v>10539663491.899998</v>
      </c>
      <c r="I157" s="75">
        <f t="shared" ref="I157:J158" si="43">+I156</f>
        <v>11389573313.99</v>
      </c>
      <c r="J157" s="75">
        <f t="shared" si="43"/>
        <v>11417355464.640001</v>
      </c>
      <c r="K157" s="75">
        <f>+K156</f>
        <v>11417355464.640001</v>
      </c>
      <c r="L157" s="75">
        <f t="shared" ref="L157" si="44">+L156</f>
        <v>9394541883.3099995</v>
      </c>
    </row>
    <row r="158" spans="1:12" x14ac:dyDescent="0.25">
      <c r="A158" s="98">
        <v>9</v>
      </c>
      <c r="B158" s="69" t="s">
        <v>157</v>
      </c>
      <c r="C158" s="76">
        <v>5975506388.5100002</v>
      </c>
      <c r="D158" s="76">
        <v>3674428938.75</v>
      </c>
      <c r="E158" s="76">
        <v>7876379566.0900002</v>
      </c>
      <c r="F158" s="76">
        <v>7004764605.7699995</v>
      </c>
      <c r="G158" s="76">
        <v>5996140815.0400009</v>
      </c>
      <c r="H158" s="76">
        <v>10539663491.899998</v>
      </c>
      <c r="I158" s="76">
        <f t="shared" si="43"/>
        <v>11389573313.99</v>
      </c>
      <c r="J158" s="76">
        <f t="shared" si="43"/>
        <v>11417355464.640001</v>
      </c>
      <c r="K158" s="76">
        <f>+K157</f>
        <v>11417355464.640001</v>
      </c>
      <c r="L158" s="76">
        <f t="shared" ref="L158" si="45">+L157</f>
        <v>9394541883.3099995</v>
      </c>
    </row>
    <row r="159" spans="1:12" x14ac:dyDescent="0.25">
      <c r="A159" s="98"/>
      <c r="B159" s="69" t="s">
        <v>158</v>
      </c>
      <c r="C159" s="76">
        <v>39354003623.442993</v>
      </c>
      <c r="D159" s="76">
        <v>37024462659.119995</v>
      </c>
      <c r="E159" s="76">
        <v>36132731717.959991</v>
      </c>
      <c r="F159" s="76">
        <v>36942919983.000031</v>
      </c>
      <c r="G159" s="76">
        <v>38061513031.12001</v>
      </c>
      <c r="H159" s="76">
        <v>46057489814.439987</v>
      </c>
      <c r="I159" s="76">
        <f>+I158+I155+I152+I147+I122+I85+I57+I38+I22+0</f>
        <v>53554219270.619987</v>
      </c>
      <c r="J159" s="76">
        <f>+J158+J155+J152+J147+J122+J85+J57+J38+J22+0</f>
        <v>56415775431.969978</v>
      </c>
      <c r="K159" s="76">
        <f>+K158+K155+K152+K147+K122+K85+K57+K38+K22+0</f>
        <v>55213893387.559982</v>
      </c>
      <c r="L159" s="76">
        <f t="shared" ref="L159" si="46">+L158+L155+L152+L147+L122+L85+L57+L38+L22+0</f>
        <v>63279135605.30999</v>
      </c>
    </row>
    <row r="160" spans="1:12" x14ac:dyDescent="0.25">
      <c r="A160" s="54" t="s">
        <v>256</v>
      </c>
      <c r="B160" s="77"/>
      <c r="C160" s="78"/>
      <c r="D160" s="78"/>
      <c r="E160" s="78"/>
      <c r="F160" s="78"/>
    </row>
    <row r="161" spans="1:1" x14ac:dyDescent="0.25">
      <c r="A161" s="62" t="s">
        <v>185</v>
      </c>
    </row>
    <row r="162" spans="1:1" x14ac:dyDescent="0.25">
      <c r="A162" s="62" t="s">
        <v>253</v>
      </c>
    </row>
    <row r="163" spans="1:1" x14ac:dyDescent="0.25">
      <c r="A163" s="62"/>
    </row>
    <row r="164" spans="1:1" x14ac:dyDescent="0.25">
      <c r="A164" s="63" t="s">
        <v>186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rowBreaks count="4" manualBreakCount="4">
    <brk id="57" max="11" man="1"/>
    <brk id="85" max="11" man="1"/>
    <brk id="116" max="11" man="1"/>
    <brk id="147" max="11" man="1"/>
  </rowBreaks>
  <ignoredErrors>
    <ignoredError sqref="D6:G6" numberStoredAsText="1"/>
    <ignoredError sqref="I12:L12" formulaRange="1"/>
    <ignoredError sqref="K156:L15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Despeses 2006-2011</vt:lpstr>
      <vt:lpstr>Despeses 2011-2026</vt:lpstr>
      <vt:lpstr>'Despeses 2011-2026'!Àrea_d'impressió</vt:lpstr>
      <vt:lpstr>'Despeses 2006-2011'!Títols_per_imprimir</vt:lpstr>
      <vt:lpstr>'Despeses 2011-2026'!Títols_per_imprimir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Baños Rovira, Jordi</dc:creator>
  <cp:lastModifiedBy>Codina Riera, Clàudia</cp:lastModifiedBy>
  <cp:lastPrinted>2026-07-09T12:38:58Z</cp:lastPrinted>
  <dcterms:created xsi:type="dcterms:W3CDTF">2016-10-28T08:06:46Z</dcterms:created>
  <dcterms:modified xsi:type="dcterms:W3CDTF">2026-07-09T12:39:08Z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4 SP Despesa per polítiques i programes 2006-2023 actualitzat.xlsx</vt:lpwstr>
  </property>
</Properties>
</file>