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J:\DP\Dades\Pressupost\Pr2025\Empreses\Nou Annex de Personal pel 2025\"/>
    </mc:Choice>
  </mc:AlternateContent>
  <xr:revisionPtr revIDLastSave="0" documentId="13_ncr:1_{38FCB716-FA4E-4B28-A12B-0244EFBDFD43}" xr6:coauthVersionLast="47" xr6:coauthVersionMax="47" xr10:uidLastSave="{00000000-0000-0000-0000-000000000000}"/>
  <workbookProtection workbookAlgorithmName="SHA-512" workbookHashValue="t0q8TnvH3X4ATo+rkCRmkcedM5W0ecBi+B2NWettGp9jZ/QfJawQcyl9Ocxgi5CCFZLq8q2pEeZ7jZfXJsjv0w==" workbookSaltValue="SVSFc368ItqQtxs+H1SBEg==" workbookSpinCount="100000" lockStructure="1"/>
  <bookViews>
    <workbookView xWindow="-120" yWindow="-120" windowWidth="24240" windowHeight="13290" tabRatio="680" xr2:uid="{00000000-000D-0000-FFFF-FFFF00000000}"/>
  </bookViews>
  <sheets>
    <sheet name="Instruccions" sheetId="22" r:id="rId1"/>
    <sheet name="Annex de personal" sheetId="19" r:id="rId2"/>
    <sheet name="Explicació variacions DP" sheetId="18" r:id="rId3"/>
    <sheet name="Llegenda" sheetId="21" r:id="rId4"/>
    <sheet name="Taules" sheetId="2" state="hidden" r:id="rId5"/>
    <sheet name="Entitats" sheetId="6" state="hidden" r:id="rId6"/>
    <sheet name="DOT CRE 2023 prog" sheetId="13" state="hidden" r:id="rId7"/>
  </sheets>
  <definedNames>
    <definedName name="_xlnm._FilterDatabase" localSheetId="5" hidden="1">Entitats!$A$1:$H$183</definedName>
    <definedName name="Agrupa">Taules!$C$10:$C$25</definedName>
    <definedName name="_xlnm.Print_Area" localSheetId="0">Instruccions!$A$1:$L$857</definedName>
    <definedName name="AugRedu">Taules!$C$2:$C$3</definedName>
    <definedName name="Comarques" localSheetId="3">Llegenda!$B$120:$B$163</definedName>
    <definedName name="Comarques">Taules!$D$185:$D$228</definedName>
    <definedName name="Consolida" localSheetId="3">Llegenda!$A$176:$A$177</definedName>
    <definedName name="Consolida">Taules!$C$242:$C$243</definedName>
    <definedName name="DadesEntitats">Entitats!$A$1:$G$187</definedName>
    <definedName name="Estruc">Taules!$C$6:$C$8</definedName>
    <definedName name="Etiquetes_de_fila">Taules!$C$250:$C$256</definedName>
    <definedName name="Grup">Taules!$C$66:$C$71</definedName>
    <definedName name="MotiusVar">Taules!$C$231:$C$239</definedName>
    <definedName name="Partida">Taules!$C$40:$C$47</definedName>
    <definedName name="PartidaCoj">Taules!$C$51:$C$55</definedName>
    <definedName name="PartidaEst">Taules!$C$40:$C$47</definedName>
    <definedName name="Partides">Taules!$C$231:$C$239</definedName>
    <definedName name="Programes">Taules!$C$76:$C$182</definedName>
    <definedName name="REcur">Taules!$C$28:$C$29</definedName>
    <definedName name="Subsector">Taules!$C$33:$C$36</definedName>
    <definedName name="TipusPersonal">Taules!$C$59:$C$63</definedName>
  </definedName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  <c r="F4" i="6"/>
  <c r="F5" i="6"/>
  <c r="L165" i="19" l="1"/>
  <c r="K165" i="19"/>
  <c r="J165" i="19"/>
  <c r="H165" i="19"/>
  <c r="F165" i="19"/>
  <c r="D165" i="19"/>
  <c r="B165" i="19"/>
  <c r="L164" i="19"/>
  <c r="K164" i="19"/>
  <c r="J164" i="19"/>
  <c r="H164" i="19"/>
  <c r="F164" i="19"/>
  <c r="D164" i="19"/>
  <c r="B164" i="19"/>
  <c r="L163" i="19"/>
  <c r="K163" i="19"/>
  <c r="J163" i="19"/>
  <c r="H163" i="19"/>
  <c r="F163" i="19"/>
  <c r="D163" i="19"/>
  <c r="B163" i="19"/>
  <c r="L162" i="19"/>
  <c r="K162" i="19"/>
  <c r="J162" i="19"/>
  <c r="H162" i="19"/>
  <c r="F162" i="19"/>
  <c r="D162" i="19"/>
  <c r="B162" i="19"/>
  <c r="L161" i="19"/>
  <c r="K161" i="19"/>
  <c r="J161" i="19"/>
  <c r="H161" i="19"/>
  <c r="F161" i="19"/>
  <c r="D161" i="19"/>
  <c r="B161" i="19"/>
  <c r="L160" i="19"/>
  <c r="K160" i="19"/>
  <c r="J160" i="19"/>
  <c r="H160" i="19"/>
  <c r="F160" i="19"/>
  <c r="D160" i="19"/>
  <c r="B160" i="19"/>
  <c r="L159" i="19"/>
  <c r="K159" i="19"/>
  <c r="J159" i="19"/>
  <c r="H159" i="19"/>
  <c r="F159" i="19"/>
  <c r="D159" i="19"/>
  <c r="B159" i="19"/>
  <c r="L158" i="19"/>
  <c r="K158" i="19"/>
  <c r="J158" i="19"/>
  <c r="H158" i="19"/>
  <c r="F158" i="19"/>
  <c r="D158" i="19"/>
  <c r="B158" i="19"/>
  <c r="L157" i="19"/>
  <c r="K157" i="19"/>
  <c r="J157" i="19"/>
  <c r="H157" i="19"/>
  <c r="F157" i="19"/>
  <c r="D157" i="19"/>
  <c r="B157" i="19"/>
  <c r="L156" i="19"/>
  <c r="K156" i="19"/>
  <c r="J156" i="19"/>
  <c r="H156" i="19"/>
  <c r="F156" i="19"/>
  <c r="D156" i="19"/>
  <c r="B156" i="19"/>
  <c r="L155" i="19"/>
  <c r="K155" i="19"/>
  <c r="J155" i="19"/>
  <c r="H155" i="19"/>
  <c r="F155" i="19"/>
  <c r="D155" i="19"/>
  <c r="B155" i="19"/>
  <c r="K154" i="19"/>
  <c r="J154" i="19"/>
  <c r="H154" i="19"/>
  <c r="F154" i="19"/>
  <c r="D154" i="19"/>
  <c r="B154" i="19"/>
  <c r="K153" i="19"/>
  <c r="J153" i="19"/>
  <c r="H153" i="19"/>
  <c r="F153" i="19"/>
  <c r="D153" i="19"/>
  <c r="B153" i="19"/>
  <c r="K152" i="19"/>
  <c r="J152" i="19"/>
  <c r="H152" i="19"/>
  <c r="F152" i="19"/>
  <c r="D152" i="19"/>
  <c r="B152" i="19"/>
  <c r="K151" i="19"/>
  <c r="J151" i="19"/>
  <c r="H151" i="19"/>
  <c r="F151" i="19"/>
  <c r="D151" i="19"/>
  <c r="B151" i="19"/>
  <c r="K150" i="19"/>
  <c r="J150" i="19"/>
  <c r="H150" i="19"/>
  <c r="F150" i="19"/>
  <c r="D150" i="19"/>
  <c r="B150" i="19"/>
  <c r="K149" i="19"/>
  <c r="J149" i="19"/>
  <c r="H149" i="19"/>
  <c r="F149" i="19"/>
  <c r="D149" i="19"/>
  <c r="B149" i="19"/>
  <c r="L148" i="19"/>
  <c r="K148" i="19"/>
  <c r="J148" i="19"/>
  <c r="H148" i="19"/>
  <c r="F148" i="19"/>
  <c r="D148" i="19"/>
  <c r="B148" i="19"/>
  <c r="L147" i="19"/>
  <c r="K147" i="19"/>
  <c r="J147" i="19"/>
  <c r="H147" i="19"/>
  <c r="F147" i="19"/>
  <c r="D147" i="19"/>
  <c r="B147" i="19"/>
  <c r="L146" i="19"/>
  <c r="K146" i="19"/>
  <c r="J146" i="19"/>
  <c r="H146" i="19"/>
  <c r="F146" i="19"/>
  <c r="D146" i="19"/>
  <c r="B146" i="19"/>
  <c r="L145" i="19"/>
  <c r="K145" i="19"/>
  <c r="J145" i="19"/>
  <c r="H145" i="19"/>
  <c r="F145" i="19"/>
  <c r="D145" i="19"/>
  <c r="B145" i="19"/>
  <c r="L144" i="19"/>
  <c r="K144" i="19"/>
  <c r="J144" i="19"/>
  <c r="H144" i="19"/>
  <c r="F144" i="19"/>
  <c r="D144" i="19"/>
  <c r="B144" i="19"/>
  <c r="L143" i="19"/>
  <c r="K143" i="19"/>
  <c r="J143" i="19"/>
  <c r="H143" i="19"/>
  <c r="F143" i="19"/>
  <c r="D143" i="19"/>
  <c r="B143" i="19"/>
  <c r="L142" i="19"/>
  <c r="K142" i="19"/>
  <c r="J142" i="19"/>
  <c r="H142" i="19"/>
  <c r="F142" i="19"/>
  <c r="D142" i="19"/>
  <c r="B142" i="19"/>
  <c r="L141" i="19"/>
  <c r="K141" i="19"/>
  <c r="J141" i="19"/>
  <c r="H141" i="19"/>
  <c r="F141" i="19"/>
  <c r="D141" i="19"/>
  <c r="B141" i="19"/>
  <c r="L140" i="19"/>
  <c r="K140" i="19"/>
  <c r="J140" i="19"/>
  <c r="H140" i="19"/>
  <c r="F140" i="19"/>
  <c r="D140" i="19"/>
  <c r="B140" i="19"/>
  <c r="L139" i="19"/>
  <c r="K139" i="19"/>
  <c r="J139" i="19"/>
  <c r="H139" i="19"/>
  <c r="F139" i="19"/>
  <c r="D139" i="19"/>
  <c r="B139" i="19"/>
  <c r="L138" i="19"/>
  <c r="K138" i="19"/>
  <c r="J138" i="19"/>
  <c r="H138" i="19"/>
  <c r="F138" i="19"/>
  <c r="D138" i="19"/>
  <c r="B138" i="19"/>
  <c r="K137" i="19"/>
  <c r="J137" i="19"/>
  <c r="H137" i="19"/>
  <c r="F137" i="19"/>
  <c r="D137" i="19"/>
  <c r="B137" i="19"/>
  <c r="K136" i="19"/>
  <c r="J136" i="19"/>
  <c r="H136" i="19"/>
  <c r="F136" i="19"/>
  <c r="D136" i="19"/>
  <c r="B136" i="19"/>
  <c r="K135" i="19"/>
  <c r="J135" i="19"/>
  <c r="H135" i="19"/>
  <c r="F135" i="19"/>
  <c r="D135" i="19"/>
  <c r="B135" i="19"/>
  <c r="K134" i="19"/>
  <c r="J134" i="19"/>
  <c r="H134" i="19"/>
  <c r="F134" i="19"/>
  <c r="D134" i="19"/>
  <c r="B134" i="19"/>
  <c r="K133" i="19"/>
  <c r="J133" i="19"/>
  <c r="H133" i="19"/>
  <c r="F133" i="19"/>
  <c r="D133" i="19"/>
  <c r="B133" i="19"/>
  <c r="K132" i="19"/>
  <c r="J132" i="19"/>
  <c r="H132" i="19"/>
  <c r="F132" i="19"/>
  <c r="D132" i="19"/>
  <c r="B132" i="19"/>
  <c r="L131" i="19"/>
  <c r="K131" i="19"/>
  <c r="J131" i="19"/>
  <c r="H131" i="19"/>
  <c r="F131" i="19"/>
  <c r="D131" i="19"/>
  <c r="B131" i="19"/>
  <c r="L130" i="19"/>
  <c r="K130" i="19"/>
  <c r="J130" i="19"/>
  <c r="H130" i="19"/>
  <c r="F130" i="19"/>
  <c r="D130" i="19"/>
  <c r="B130" i="19"/>
  <c r="L129" i="19"/>
  <c r="K129" i="19"/>
  <c r="J129" i="19"/>
  <c r="H129" i="19"/>
  <c r="F129" i="19"/>
  <c r="D129" i="19"/>
  <c r="B129" i="19"/>
  <c r="L128" i="19"/>
  <c r="K128" i="19"/>
  <c r="J128" i="19"/>
  <c r="H128" i="19"/>
  <c r="F128" i="19"/>
  <c r="D128" i="19"/>
  <c r="B128" i="19"/>
  <c r="L127" i="19"/>
  <c r="K127" i="19"/>
  <c r="J127" i="19"/>
  <c r="H127" i="19"/>
  <c r="F127" i="19"/>
  <c r="D127" i="19"/>
  <c r="B127" i="19"/>
  <c r="L126" i="19"/>
  <c r="K126" i="19"/>
  <c r="J126" i="19"/>
  <c r="H126" i="19"/>
  <c r="F126" i="19"/>
  <c r="D126" i="19"/>
  <c r="B126" i="19"/>
  <c r="L125" i="19"/>
  <c r="K125" i="19"/>
  <c r="J125" i="19"/>
  <c r="H125" i="19"/>
  <c r="F125" i="19"/>
  <c r="D125" i="19"/>
  <c r="B125" i="19"/>
  <c r="L124" i="19"/>
  <c r="K124" i="19"/>
  <c r="J124" i="19"/>
  <c r="H124" i="19"/>
  <c r="F124" i="19"/>
  <c r="D124" i="19"/>
  <c r="B124" i="19"/>
  <c r="L123" i="19"/>
  <c r="K123" i="19"/>
  <c r="J123" i="19"/>
  <c r="H123" i="19"/>
  <c r="F123" i="19"/>
  <c r="D123" i="19"/>
  <c r="B123" i="19"/>
  <c r="L122" i="19"/>
  <c r="K122" i="19"/>
  <c r="J122" i="19"/>
  <c r="H122" i="19"/>
  <c r="F122" i="19"/>
  <c r="D122" i="19"/>
  <c r="B122" i="19"/>
  <c r="L121" i="19"/>
  <c r="K121" i="19"/>
  <c r="J121" i="19"/>
  <c r="H121" i="19"/>
  <c r="F121" i="19"/>
  <c r="D121" i="19"/>
  <c r="B121" i="19"/>
  <c r="K120" i="19"/>
  <c r="J120" i="19"/>
  <c r="H120" i="19"/>
  <c r="F120" i="19"/>
  <c r="D120" i="19"/>
  <c r="B120" i="19"/>
  <c r="K119" i="19"/>
  <c r="J119" i="19"/>
  <c r="H119" i="19"/>
  <c r="F119" i="19"/>
  <c r="D119" i="19"/>
  <c r="B119" i="19"/>
  <c r="K118" i="19"/>
  <c r="J118" i="19"/>
  <c r="H118" i="19"/>
  <c r="F118" i="19"/>
  <c r="D118" i="19"/>
  <c r="B118" i="19"/>
  <c r="K117" i="19"/>
  <c r="J117" i="19"/>
  <c r="H117" i="19"/>
  <c r="F117" i="19"/>
  <c r="D117" i="19"/>
  <c r="B117" i="19"/>
  <c r="K116" i="19"/>
  <c r="J116" i="19"/>
  <c r="H116" i="19"/>
  <c r="F116" i="19"/>
  <c r="D116" i="19"/>
  <c r="B116" i="19"/>
  <c r="K115" i="19"/>
  <c r="J115" i="19"/>
  <c r="H115" i="19"/>
  <c r="F115" i="19"/>
  <c r="D115" i="19"/>
  <c r="B115" i="19"/>
  <c r="L114" i="19"/>
  <c r="K114" i="19"/>
  <c r="J114" i="19"/>
  <c r="H114" i="19"/>
  <c r="F114" i="19"/>
  <c r="D114" i="19"/>
  <c r="B114" i="19"/>
  <c r="L113" i="19"/>
  <c r="K113" i="19"/>
  <c r="J113" i="19"/>
  <c r="H113" i="19"/>
  <c r="F113" i="19"/>
  <c r="D113" i="19"/>
  <c r="B113" i="19"/>
  <c r="L112" i="19"/>
  <c r="K112" i="19"/>
  <c r="J112" i="19"/>
  <c r="H112" i="19"/>
  <c r="F112" i="19"/>
  <c r="D112" i="19"/>
  <c r="B112" i="19"/>
  <c r="L111" i="19"/>
  <c r="K111" i="19"/>
  <c r="J111" i="19"/>
  <c r="H111" i="19"/>
  <c r="F111" i="19"/>
  <c r="D111" i="19"/>
  <c r="B111" i="19"/>
  <c r="L110" i="19"/>
  <c r="K110" i="19"/>
  <c r="J110" i="19"/>
  <c r="H110" i="19"/>
  <c r="F110" i="19"/>
  <c r="D110" i="19"/>
  <c r="B110" i="19"/>
  <c r="L109" i="19"/>
  <c r="K109" i="19"/>
  <c r="J109" i="19"/>
  <c r="H109" i="19"/>
  <c r="F109" i="19"/>
  <c r="D109" i="19"/>
  <c r="B109" i="19"/>
  <c r="L108" i="19"/>
  <c r="K108" i="19"/>
  <c r="J108" i="19"/>
  <c r="H108" i="19"/>
  <c r="F108" i="19"/>
  <c r="D108" i="19"/>
  <c r="B108" i="19"/>
  <c r="L107" i="19"/>
  <c r="K107" i="19"/>
  <c r="J107" i="19"/>
  <c r="H107" i="19"/>
  <c r="F107" i="19"/>
  <c r="D107" i="19"/>
  <c r="B107" i="19"/>
  <c r="L106" i="19"/>
  <c r="K106" i="19"/>
  <c r="J106" i="19"/>
  <c r="H106" i="19"/>
  <c r="F106" i="19"/>
  <c r="D106" i="19"/>
  <c r="B106" i="19"/>
  <c r="L105" i="19"/>
  <c r="K105" i="19"/>
  <c r="J105" i="19"/>
  <c r="H105" i="19"/>
  <c r="F105" i="19"/>
  <c r="D105" i="19"/>
  <c r="B105" i="19"/>
  <c r="L104" i="19"/>
  <c r="K104" i="19"/>
  <c r="J104" i="19"/>
  <c r="H104" i="19"/>
  <c r="F104" i="19"/>
  <c r="D104" i="19"/>
  <c r="B104" i="19"/>
  <c r="K103" i="19"/>
  <c r="J103" i="19"/>
  <c r="H103" i="19"/>
  <c r="F103" i="19"/>
  <c r="D103" i="19"/>
  <c r="B103" i="19"/>
  <c r="K102" i="19"/>
  <c r="J102" i="19"/>
  <c r="H102" i="19"/>
  <c r="F102" i="19"/>
  <c r="D102" i="19"/>
  <c r="B102" i="19"/>
  <c r="K101" i="19"/>
  <c r="J101" i="19"/>
  <c r="H101" i="19"/>
  <c r="F101" i="19"/>
  <c r="D101" i="19"/>
  <c r="B101" i="19"/>
  <c r="K100" i="19"/>
  <c r="J100" i="19"/>
  <c r="H100" i="19"/>
  <c r="F100" i="19"/>
  <c r="D100" i="19"/>
  <c r="B100" i="19"/>
  <c r="K99" i="19"/>
  <c r="J99" i="19"/>
  <c r="H99" i="19"/>
  <c r="F99" i="19"/>
  <c r="D99" i="19"/>
  <c r="B99" i="19"/>
  <c r="K98" i="19"/>
  <c r="J98" i="19"/>
  <c r="H98" i="19"/>
  <c r="F98" i="19"/>
  <c r="D98" i="19"/>
  <c r="B98" i="19"/>
  <c r="L97" i="19"/>
  <c r="K97" i="19"/>
  <c r="J97" i="19"/>
  <c r="H97" i="19"/>
  <c r="F97" i="19"/>
  <c r="D97" i="19"/>
  <c r="B97" i="19"/>
  <c r="L96" i="19"/>
  <c r="K96" i="19"/>
  <c r="J96" i="19"/>
  <c r="H96" i="19"/>
  <c r="F96" i="19"/>
  <c r="D96" i="19"/>
  <c r="B96" i="19"/>
  <c r="L95" i="19"/>
  <c r="K95" i="19"/>
  <c r="J95" i="19"/>
  <c r="H95" i="19"/>
  <c r="F95" i="19"/>
  <c r="D95" i="19"/>
  <c r="B95" i="19"/>
  <c r="L94" i="19"/>
  <c r="K94" i="19"/>
  <c r="J94" i="19"/>
  <c r="H94" i="19"/>
  <c r="F94" i="19"/>
  <c r="D94" i="19"/>
  <c r="B94" i="19"/>
  <c r="L93" i="19"/>
  <c r="K93" i="19"/>
  <c r="J93" i="19"/>
  <c r="H93" i="19"/>
  <c r="F93" i="19"/>
  <c r="D93" i="19"/>
  <c r="B93" i="19"/>
  <c r="L92" i="19"/>
  <c r="K92" i="19"/>
  <c r="J92" i="19"/>
  <c r="H92" i="19"/>
  <c r="F92" i="19"/>
  <c r="D92" i="19"/>
  <c r="B92" i="19"/>
  <c r="L91" i="19"/>
  <c r="K91" i="19"/>
  <c r="J91" i="19"/>
  <c r="H91" i="19"/>
  <c r="F91" i="19"/>
  <c r="D91" i="19"/>
  <c r="B91" i="19"/>
  <c r="L90" i="19"/>
  <c r="K90" i="19"/>
  <c r="J90" i="19"/>
  <c r="H90" i="19"/>
  <c r="F90" i="19"/>
  <c r="D90" i="19"/>
  <c r="B90" i="19"/>
  <c r="L89" i="19"/>
  <c r="K89" i="19"/>
  <c r="J89" i="19"/>
  <c r="H89" i="19"/>
  <c r="F89" i="19"/>
  <c r="D89" i="19"/>
  <c r="B89" i="19"/>
  <c r="L88" i="19"/>
  <c r="K88" i="19"/>
  <c r="J88" i="19"/>
  <c r="H88" i="19"/>
  <c r="F88" i="19"/>
  <c r="D88" i="19"/>
  <c r="B88" i="19"/>
  <c r="L87" i="19"/>
  <c r="K87" i="19"/>
  <c r="J87" i="19"/>
  <c r="H87" i="19"/>
  <c r="F87" i="19"/>
  <c r="D87" i="19"/>
  <c r="B87" i="19"/>
  <c r="K86" i="19"/>
  <c r="J86" i="19"/>
  <c r="H86" i="19"/>
  <c r="F86" i="19"/>
  <c r="D86" i="19"/>
  <c r="B86" i="19"/>
  <c r="K85" i="19"/>
  <c r="J85" i="19"/>
  <c r="H85" i="19"/>
  <c r="F85" i="19"/>
  <c r="D85" i="19"/>
  <c r="B85" i="19"/>
  <c r="K84" i="19"/>
  <c r="J84" i="19"/>
  <c r="H84" i="19"/>
  <c r="F84" i="19"/>
  <c r="D84" i="19"/>
  <c r="B84" i="19"/>
  <c r="K83" i="19"/>
  <c r="J83" i="19"/>
  <c r="H83" i="19"/>
  <c r="F83" i="19"/>
  <c r="D83" i="19"/>
  <c r="B83" i="19"/>
  <c r="K82" i="19"/>
  <c r="J82" i="19"/>
  <c r="H82" i="19"/>
  <c r="F82" i="19"/>
  <c r="D82" i="19"/>
  <c r="B82" i="19"/>
  <c r="K81" i="19"/>
  <c r="J81" i="19"/>
  <c r="H81" i="19"/>
  <c r="F81" i="19"/>
  <c r="D81" i="19"/>
  <c r="B81" i="19"/>
  <c r="L80" i="19"/>
  <c r="K80" i="19"/>
  <c r="J80" i="19"/>
  <c r="H80" i="19"/>
  <c r="F80" i="19"/>
  <c r="D80" i="19"/>
  <c r="B80" i="19"/>
  <c r="L79" i="19"/>
  <c r="K79" i="19"/>
  <c r="J79" i="19"/>
  <c r="H79" i="19"/>
  <c r="F79" i="19"/>
  <c r="D79" i="19"/>
  <c r="B79" i="19"/>
  <c r="L78" i="19"/>
  <c r="K78" i="19"/>
  <c r="J78" i="19"/>
  <c r="H78" i="19"/>
  <c r="F78" i="19"/>
  <c r="D78" i="19"/>
  <c r="B78" i="19"/>
  <c r="L77" i="19"/>
  <c r="K77" i="19"/>
  <c r="J77" i="19"/>
  <c r="H77" i="19"/>
  <c r="F77" i="19"/>
  <c r="D77" i="19"/>
  <c r="B77" i="19"/>
  <c r="L76" i="19"/>
  <c r="K76" i="19"/>
  <c r="J76" i="19"/>
  <c r="H76" i="19"/>
  <c r="F76" i="19"/>
  <c r="D76" i="19"/>
  <c r="B76" i="19"/>
  <c r="L75" i="19"/>
  <c r="K75" i="19"/>
  <c r="J75" i="19"/>
  <c r="H75" i="19"/>
  <c r="F75" i="19"/>
  <c r="D75" i="19"/>
  <c r="B75" i="19"/>
  <c r="L74" i="19"/>
  <c r="K74" i="19"/>
  <c r="J74" i="19"/>
  <c r="H74" i="19"/>
  <c r="F74" i="19"/>
  <c r="D74" i="19"/>
  <c r="B74" i="19"/>
  <c r="L73" i="19"/>
  <c r="K73" i="19"/>
  <c r="J73" i="19"/>
  <c r="H73" i="19"/>
  <c r="F73" i="19"/>
  <c r="D73" i="19"/>
  <c r="B73" i="19"/>
  <c r="L72" i="19"/>
  <c r="K72" i="19"/>
  <c r="J72" i="19"/>
  <c r="H72" i="19"/>
  <c r="F72" i="19"/>
  <c r="D72" i="19"/>
  <c r="B72" i="19"/>
  <c r="L71" i="19"/>
  <c r="K71" i="19"/>
  <c r="J71" i="19"/>
  <c r="H71" i="19"/>
  <c r="F71" i="19"/>
  <c r="D71" i="19"/>
  <c r="B71" i="19"/>
  <c r="L70" i="19"/>
  <c r="K70" i="19"/>
  <c r="J70" i="19"/>
  <c r="H70" i="19"/>
  <c r="F70" i="19"/>
  <c r="D70" i="19"/>
  <c r="B70" i="19"/>
  <c r="K69" i="19"/>
  <c r="J69" i="19"/>
  <c r="H69" i="19"/>
  <c r="F69" i="19"/>
  <c r="D69" i="19"/>
  <c r="B69" i="19"/>
  <c r="K68" i="19"/>
  <c r="J68" i="19"/>
  <c r="H68" i="19"/>
  <c r="F68" i="19"/>
  <c r="D68" i="19"/>
  <c r="B68" i="19"/>
  <c r="K67" i="19"/>
  <c r="J67" i="19"/>
  <c r="H67" i="19"/>
  <c r="F67" i="19"/>
  <c r="D67" i="19"/>
  <c r="B67" i="19"/>
  <c r="K66" i="19"/>
  <c r="J66" i="19"/>
  <c r="H66" i="19"/>
  <c r="F66" i="19"/>
  <c r="D66" i="19"/>
  <c r="B66" i="19"/>
  <c r="K65" i="19"/>
  <c r="J65" i="19"/>
  <c r="H65" i="19"/>
  <c r="F65" i="19"/>
  <c r="D65" i="19"/>
  <c r="B65" i="19"/>
  <c r="K64" i="19"/>
  <c r="J64" i="19"/>
  <c r="H64" i="19"/>
  <c r="F64" i="19"/>
  <c r="D64" i="19"/>
  <c r="B64" i="19"/>
  <c r="L63" i="19"/>
  <c r="K63" i="19"/>
  <c r="J63" i="19"/>
  <c r="H63" i="19"/>
  <c r="F63" i="19"/>
  <c r="D63" i="19"/>
  <c r="B63" i="19"/>
  <c r="L62" i="19"/>
  <c r="K62" i="19"/>
  <c r="J62" i="19"/>
  <c r="H62" i="19"/>
  <c r="F62" i="19"/>
  <c r="D62" i="19"/>
  <c r="B62" i="19"/>
  <c r="L61" i="19"/>
  <c r="K61" i="19"/>
  <c r="J61" i="19"/>
  <c r="H61" i="19"/>
  <c r="F61" i="19"/>
  <c r="D61" i="19"/>
  <c r="B61" i="19"/>
  <c r="L60" i="19"/>
  <c r="K60" i="19"/>
  <c r="J60" i="19"/>
  <c r="H60" i="19"/>
  <c r="F60" i="19"/>
  <c r="D60" i="19"/>
  <c r="B60" i="19"/>
  <c r="L59" i="19"/>
  <c r="K59" i="19"/>
  <c r="J59" i="19"/>
  <c r="H59" i="19"/>
  <c r="F59" i="19"/>
  <c r="D59" i="19"/>
  <c r="B59" i="19"/>
  <c r="L58" i="19"/>
  <c r="K58" i="19"/>
  <c r="J58" i="19"/>
  <c r="H58" i="19"/>
  <c r="F58" i="19"/>
  <c r="D58" i="19"/>
  <c r="B58" i="19"/>
  <c r="L57" i="19"/>
  <c r="K57" i="19"/>
  <c r="J57" i="19"/>
  <c r="H57" i="19"/>
  <c r="F57" i="19"/>
  <c r="D57" i="19"/>
  <c r="B57" i="19"/>
  <c r="L56" i="19"/>
  <c r="K56" i="19"/>
  <c r="J56" i="19"/>
  <c r="H56" i="19"/>
  <c r="F56" i="19"/>
  <c r="D56" i="19"/>
  <c r="B56" i="19"/>
  <c r="L55" i="19"/>
  <c r="K55" i="19"/>
  <c r="J55" i="19"/>
  <c r="H55" i="19"/>
  <c r="F55" i="19"/>
  <c r="D55" i="19"/>
  <c r="B55" i="19"/>
  <c r="L54" i="19"/>
  <c r="K54" i="19"/>
  <c r="J54" i="19"/>
  <c r="H54" i="19"/>
  <c r="F54" i="19"/>
  <c r="D54" i="19"/>
  <c r="B54" i="19"/>
  <c r="L53" i="19"/>
  <c r="K53" i="19"/>
  <c r="J53" i="19"/>
  <c r="H53" i="19"/>
  <c r="F53" i="19"/>
  <c r="D53" i="19"/>
  <c r="B53" i="19"/>
  <c r="K52" i="19"/>
  <c r="J52" i="19"/>
  <c r="H52" i="19"/>
  <c r="F52" i="19"/>
  <c r="D52" i="19"/>
  <c r="B52" i="19"/>
  <c r="K51" i="19"/>
  <c r="J51" i="19"/>
  <c r="H51" i="19"/>
  <c r="F51" i="19"/>
  <c r="D51" i="19"/>
  <c r="B51" i="19"/>
  <c r="K50" i="19"/>
  <c r="J50" i="19"/>
  <c r="H50" i="19"/>
  <c r="F50" i="19"/>
  <c r="D50" i="19"/>
  <c r="B50" i="19"/>
  <c r="K49" i="19"/>
  <c r="J49" i="19"/>
  <c r="H49" i="19"/>
  <c r="F49" i="19"/>
  <c r="D49" i="19"/>
  <c r="B49" i="19"/>
  <c r="K48" i="19"/>
  <c r="J48" i="19"/>
  <c r="H48" i="19"/>
  <c r="F48" i="19"/>
  <c r="D48" i="19"/>
  <c r="B48" i="19"/>
  <c r="K47" i="19"/>
  <c r="J47" i="19"/>
  <c r="H47" i="19"/>
  <c r="F47" i="19"/>
  <c r="D47" i="19"/>
  <c r="B47" i="19"/>
  <c r="T20" i="18" l="1"/>
  <c r="U20" i="18" l="1"/>
  <c r="X12" i="18" l="1"/>
  <c r="Y12" i="18"/>
  <c r="E5" i="19" l="1"/>
  <c r="I9" i="18"/>
  <c r="D8" i="19" l="1"/>
  <c r="M5" i="18" l="1"/>
  <c r="M4" i="18"/>
  <c r="M3" i="18"/>
  <c r="N6" i="13"/>
  <c r="O6" i="13"/>
  <c r="N7" i="13"/>
  <c r="O7" i="13"/>
  <c r="N8" i="13"/>
  <c r="O8" i="13"/>
  <c r="N9" i="13"/>
  <c r="O9" i="13"/>
  <c r="N10" i="13"/>
  <c r="O10" i="13"/>
  <c r="N11" i="13"/>
  <c r="O11" i="13"/>
  <c r="N12" i="13"/>
  <c r="O12" i="13"/>
  <c r="N13" i="13"/>
  <c r="O13" i="13"/>
  <c r="N14" i="13"/>
  <c r="O14" i="13"/>
  <c r="N15" i="13"/>
  <c r="O15" i="13"/>
  <c r="N16" i="13"/>
  <c r="O16" i="13"/>
  <c r="N17" i="13"/>
  <c r="O17" i="13"/>
  <c r="N18" i="13"/>
  <c r="O18" i="13"/>
  <c r="N19" i="13"/>
  <c r="O19" i="13"/>
  <c r="N20" i="13"/>
  <c r="O20" i="13"/>
  <c r="N21" i="13"/>
  <c r="O21" i="13"/>
  <c r="N22" i="13"/>
  <c r="O22" i="13"/>
  <c r="N23" i="13"/>
  <c r="O23" i="13"/>
  <c r="N24" i="13"/>
  <c r="O24" i="13"/>
  <c r="N25" i="13"/>
  <c r="O25" i="13"/>
  <c r="N26" i="13"/>
  <c r="O26" i="13"/>
  <c r="N27" i="13"/>
  <c r="O27" i="13"/>
  <c r="N28" i="13"/>
  <c r="O28" i="13"/>
  <c r="N29" i="13"/>
  <c r="O29" i="13"/>
  <c r="N30" i="13"/>
  <c r="O30" i="13"/>
  <c r="N31" i="13"/>
  <c r="O31" i="13"/>
  <c r="N32" i="13"/>
  <c r="O32" i="13"/>
  <c r="N33" i="13"/>
  <c r="O33" i="13"/>
  <c r="N34" i="13"/>
  <c r="O34" i="13"/>
  <c r="N35" i="13"/>
  <c r="O35" i="13"/>
  <c r="N36" i="13"/>
  <c r="O36" i="13"/>
  <c r="N37" i="13"/>
  <c r="O37" i="13"/>
  <c r="N38" i="13"/>
  <c r="O38" i="13"/>
  <c r="N39" i="13"/>
  <c r="O39" i="13"/>
  <c r="N40" i="13"/>
  <c r="O40" i="13"/>
  <c r="N41" i="13"/>
  <c r="O41" i="13"/>
  <c r="N42" i="13"/>
  <c r="O42" i="13"/>
  <c r="N43" i="13"/>
  <c r="O43" i="13"/>
  <c r="N44" i="13"/>
  <c r="O44" i="13"/>
  <c r="N45" i="13"/>
  <c r="O45" i="13"/>
  <c r="N46" i="13"/>
  <c r="O46" i="13"/>
  <c r="N47" i="13"/>
  <c r="O47" i="13"/>
  <c r="N48" i="13"/>
  <c r="O48" i="13"/>
  <c r="N49" i="13"/>
  <c r="O49" i="13"/>
  <c r="N50" i="13"/>
  <c r="O50" i="13"/>
  <c r="N51" i="13"/>
  <c r="O51" i="13"/>
  <c r="N52" i="13"/>
  <c r="O52" i="13"/>
  <c r="N53" i="13"/>
  <c r="O53" i="13"/>
  <c r="N54" i="13"/>
  <c r="O54" i="13"/>
  <c r="N55" i="13"/>
  <c r="O55" i="13"/>
  <c r="N56" i="13"/>
  <c r="O56" i="13"/>
  <c r="N57" i="13"/>
  <c r="O57" i="13"/>
  <c r="N58" i="13"/>
  <c r="O58" i="13"/>
  <c r="N59" i="13"/>
  <c r="O59" i="13"/>
  <c r="N60" i="13"/>
  <c r="O60" i="13"/>
  <c r="N61" i="13"/>
  <c r="O61" i="13"/>
  <c r="N62" i="13"/>
  <c r="O62" i="13"/>
  <c r="N63" i="13"/>
  <c r="O63" i="13"/>
  <c r="N64" i="13"/>
  <c r="O64" i="13"/>
  <c r="N65" i="13"/>
  <c r="O65" i="13"/>
  <c r="N66" i="13"/>
  <c r="O66" i="13"/>
  <c r="N67" i="13"/>
  <c r="O67" i="13"/>
  <c r="N68" i="13"/>
  <c r="O68" i="13"/>
  <c r="N69" i="13"/>
  <c r="O69" i="13"/>
  <c r="N70" i="13"/>
  <c r="O70" i="13"/>
  <c r="N71" i="13"/>
  <c r="O71" i="13"/>
  <c r="N72" i="13"/>
  <c r="O72" i="13"/>
  <c r="N73" i="13"/>
  <c r="O73" i="13"/>
  <c r="N74" i="13"/>
  <c r="O74" i="13"/>
  <c r="N75" i="13"/>
  <c r="O75" i="13"/>
  <c r="N76" i="13"/>
  <c r="O76" i="13"/>
  <c r="N77" i="13"/>
  <c r="O77" i="13"/>
  <c r="N78" i="13"/>
  <c r="O78" i="13"/>
  <c r="N79" i="13"/>
  <c r="O79" i="13"/>
  <c r="N80" i="13"/>
  <c r="O80" i="13"/>
  <c r="N81" i="13"/>
  <c r="O81" i="13"/>
  <c r="N82" i="13"/>
  <c r="O82" i="13"/>
  <c r="N83" i="13"/>
  <c r="O83" i="13"/>
  <c r="N84" i="13"/>
  <c r="O84" i="13"/>
  <c r="N85" i="13"/>
  <c r="O85" i="13"/>
  <c r="N86" i="13"/>
  <c r="O86" i="13"/>
  <c r="N87" i="13"/>
  <c r="O87" i="13"/>
  <c r="N88" i="13"/>
  <c r="O88" i="13"/>
  <c r="N89" i="13"/>
  <c r="O89" i="13"/>
  <c r="N90" i="13"/>
  <c r="O90" i="13"/>
  <c r="N91" i="13"/>
  <c r="O91" i="13"/>
  <c r="N92" i="13"/>
  <c r="O92" i="13"/>
  <c r="N93" i="13"/>
  <c r="O93" i="13"/>
  <c r="N94" i="13"/>
  <c r="O94" i="13"/>
  <c r="N95" i="13"/>
  <c r="O95" i="13"/>
  <c r="N96" i="13"/>
  <c r="O96" i="13"/>
  <c r="N97" i="13"/>
  <c r="O97" i="13"/>
  <c r="N98" i="13"/>
  <c r="O98" i="13"/>
  <c r="N99" i="13"/>
  <c r="O99" i="13"/>
  <c r="N100" i="13"/>
  <c r="O100" i="13"/>
  <c r="N101" i="13"/>
  <c r="O101" i="13"/>
  <c r="N102" i="13"/>
  <c r="O102" i="13"/>
  <c r="N103" i="13"/>
  <c r="O103" i="13"/>
  <c r="N104" i="13"/>
  <c r="O104" i="13"/>
  <c r="N105" i="13"/>
  <c r="AC105" i="13" s="1"/>
  <c r="O105" i="13"/>
  <c r="N106" i="13"/>
  <c r="O106" i="13"/>
  <c r="N107" i="13"/>
  <c r="O107" i="13"/>
  <c r="N108" i="13"/>
  <c r="O108" i="13"/>
  <c r="N109" i="13"/>
  <c r="O109" i="13"/>
  <c r="N110" i="13"/>
  <c r="O110" i="13"/>
  <c r="N111" i="13"/>
  <c r="O111" i="13"/>
  <c r="N112" i="13"/>
  <c r="O112" i="13"/>
  <c r="N113" i="13"/>
  <c r="AC113" i="13" s="1"/>
  <c r="O113" i="13"/>
  <c r="N114" i="13"/>
  <c r="O114" i="13"/>
  <c r="N115" i="13"/>
  <c r="O115" i="13"/>
  <c r="N116" i="13"/>
  <c r="O116" i="13"/>
  <c r="N117" i="13"/>
  <c r="O117" i="13"/>
  <c r="N118" i="13"/>
  <c r="O118" i="13"/>
  <c r="N119" i="13"/>
  <c r="O119" i="13"/>
  <c r="N120" i="13"/>
  <c r="O120" i="13"/>
  <c r="N121" i="13"/>
  <c r="AC121" i="13" s="1"/>
  <c r="O121" i="13"/>
  <c r="N122" i="13"/>
  <c r="O122" i="13"/>
  <c r="N123" i="13"/>
  <c r="O123" i="13"/>
  <c r="N124" i="13"/>
  <c r="O124" i="13"/>
  <c r="N125" i="13"/>
  <c r="O125" i="13"/>
  <c r="N126" i="13"/>
  <c r="O126" i="13"/>
  <c r="N127" i="13"/>
  <c r="O127" i="13"/>
  <c r="N128" i="13"/>
  <c r="O128" i="13"/>
  <c r="N129" i="13"/>
  <c r="AC129" i="13" s="1"/>
  <c r="O129" i="13"/>
  <c r="N130" i="13"/>
  <c r="O130" i="13"/>
  <c r="N131" i="13"/>
  <c r="O131" i="13"/>
  <c r="N132" i="13"/>
  <c r="O132" i="13"/>
  <c r="N133" i="13"/>
  <c r="O133" i="13"/>
  <c r="N134" i="13"/>
  <c r="O134" i="13"/>
  <c r="N135" i="13"/>
  <c r="O135" i="13"/>
  <c r="N136" i="13"/>
  <c r="O136" i="13"/>
  <c r="N137" i="13"/>
  <c r="AC137" i="13" s="1"/>
  <c r="O137" i="13"/>
  <c r="N138" i="13"/>
  <c r="O138" i="13"/>
  <c r="N139" i="13"/>
  <c r="O139" i="13"/>
  <c r="N140" i="13"/>
  <c r="O140" i="13"/>
  <c r="N141" i="13"/>
  <c r="O141" i="13"/>
  <c r="N142" i="13"/>
  <c r="O142" i="13"/>
  <c r="N143" i="13"/>
  <c r="O143" i="13"/>
  <c r="N144" i="13"/>
  <c r="O144" i="13"/>
  <c r="N145" i="13"/>
  <c r="AC145" i="13" s="1"/>
  <c r="O145" i="13"/>
  <c r="N146" i="13"/>
  <c r="O146" i="13"/>
  <c r="N147" i="13"/>
  <c r="O147" i="13"/>
  <c r="N148" i="13"/>
  <c r="O148" i="13"/>
  <c r="N149" i="13"/>
  <c r="O149" i="13"/>
  <c r="N150" i="13"/>
  <c r="O150" i="13"/>
  <c r="N151" i="13"/>
  <c r="O151" i="13"/>
  <c r="N152" i="13"/>
  <c r="O152" i="13"/>
  <c r="N153" i="13"/>
  <c r="AC153" i="13" s="1"/>
  <c r="O153" i="13"/>
  <c r="N154" i="13"/>
  <c r="O154" i="13"/>
  <c r="N155" i="13"/>
  <c r="O155" i="13"/>
  <c r="N156" i="13"/>
  <c r="O156" i="13"/>
  <c r="N157" i="13"/>
  <c r="O157" i="13"/>
  <c r="N158" i="13"/>
  <c r="O158" i="13"/>
  <c r="N159" i="13"/>
  <c r="O159" i="13"/>
  <c r="N160" i="13"/>
  <c r="O160" i="13"/>
  <c r="N161" i="13"/>
  <c r="AC161" i="13" s="1"/>
  <c r="O161" i="13"/>
  <c r="N162" i="13"/>
  <c r="O162" i="13"/>
  <c r="N163" i="13"/>
  <c r="O163" i="13"/>
  <c r="N164" i="13"/>
  <c r="O164" i="13"/>
  <c r="N165" i="13"/>
  <c r="O165" i="13"/>
  <c r="N166" i="13"/>
  <c r="O166" i="13"/>
  <c r="N167" i="13"/>
  <c r="O167" i="13"/>
  <c r="N168" i="13"/>
  <c r="O168" i="13"/>
  <c r="N169" i="13"/>
  <c r="AC169" i="13" s="1"/>
  <c r="O169" i="13"/>
  <c r="N170" i="13"/>
  <c r="O170" i="13"/>
  <c r="N171" i="13"/>
  <c r="O171" i="13"/>
  <c r="N172" i="13"/>
  <c r="O172" i="13"/>
  <c r="N173" i="13"/>
  <c r="O173" i="13"/>
  <c r="N174" i="13"/>
  <c r="O174" i="13"/>
  <c r="N175" i="13"/>
  <c r="O175" i="13"/>
  <c r="N176" i="13"/>
  <c r="O176" i="13"/>
  <c r="N177" i="13"/>
  <c r="AC177" i="13" s="1"/>
  <c r="O177" i="13"/>
  <c r="N178" i="13"/>
  <c r="O178" i="13"/>
  <c r="N179" i="13"/>
  <c r="O179" i="13"/>
  <c r="N180" i="13"/>
  <c r="O180" i="13"/>
  <c r="N181" i="13"/>
  <c r="O181" i="13"/>
  <c r="N182" i="13"/>
  <c r="O182" i="13"/>
  <c r="N183" i="13"/>
  <c r="O183" i="13"/>
  <c r="N184" i="13"/>
  <c r="O184" i="13"/>
  <c r="N185" i="13"/>
  <c r="AC185" i="13" s="1"/>
  <c r="O185" i="13"/>
  <c r="N186" i="13"/>
  <c r="O186" i="13"/>
  <c r="N187" i="13"/>
  <c r="O187" i="13"/>
  <c r="N188" i="13"/>
  <c r="O188" i="13"/>
  <c r="N189" i="13"/>
  <c r="O189" i="13"/>
  <c r="N190" i="13"/>
  <c r="O190" i="13"/>
  <c r="N191" i="13"/>
  <c r="O191" i="13"/>
  <c r="N192" i="13"/>
  <c r="O192" i="13"/>
  <c r="N193" i="13"/>
  <c r="AC193" i="13" s="1"/>
  <c r="O193" i="13"/>
  <c r="N194" i="13"/>
  <c r="O194" i="13"/>
  <c r="N195" i="13"/>
  <c r="O195" i="13"/>
  <c r="N196" i="13"/>
  <c r="O196" i="13"/>
  <c r="N197" i="13"/>
  <c r="O197" i="13"/>
  <c r="N198" i="13"/>
  <c r="O198" i="13"/>
  <c r="N199" i="13"/>
  <c r="O199" i="13"/>
  <c r="N200" i="13"/>
  <c r="O200" i="13"/>
  <c r="N201" i="13"/>
  <c r="AC201" i="13" s="1"/>
  <c r="O201" i="13"/>
  <c r="T8" i="13"/>
  <c r="AC8" i="13" s="1"/>
  <c r="U8" i="13"/>
  <c r="T9" i="13"/>
  <c r="U9" i="13"/>
  <c r="T10" i="13"/>
  <c r="U10" i="13"/>
  <c r="T11" i="13"/>
  <c r="AC11" i="13" s="1"/>
  <c r="U11" i="13"/>
  <c r="T12" i="13"/>
  <c r="AC12" i="13" s="1"/>
  <c r="U12" i="13"/>
  <c r="T13" i="13"/>
  <c r="U13" i="13"/>
  <c r="T14" i="13"/>
  <c r="U14" i="13"/>
  <c r="T15" i="13"/>
  <c r="AC15" i="13" s="1"/>
  <c r="U15" i="13"/>
  <c r="AD15" i="13" s="1"/>
  <c r="T16" i="13"/>
  <c r="AC16" i="13" s="1"/>
  <c r="U16" i="13"/>
  <c r="T17" i="13"/>
  <c r="U17" i="13"/>
  <c r="T18" i="13"/>
  <c r="U18" i="13"/>
  <c r="T19" i="13"/>
  <c r="AC19" i="13" s="1"/>
  <c r="U19" i="13"/>
  <c r="T20" i="13"/>
  <c r="AC20" i="13" s="1"/>
  <c r="U20" i="13"/>
  <c r="T21" i="13"/>
  <c r="U21" i="13"/>
  <c r="T22" i="13"/>
  <c r="U22" i="13"/>
  <c r="T23" i="13"/>
  <c r="AC23" i="13" s="1"/>
  <c r="U23" i="13"/>
  <c r="AD23" i="13" s="1"/>
  <c r="T24" i="13"/>
  <c r="AC24" i="13" s="1"/>
  <c r="U24" i="13"/>
  <c r="T25" i="13"/>
  <c r="U25" i="13"/>
  <c r="AD25" i="13" s="1"/>
  <c r="T26" i="13"/>
  <c r="U26" i="13"/>
  <c r="T27" i="13"/>
  <c r="AC27" i="13" s="1"/>
  <c r="U27" i="13"/>
  <c r="T28" i="13"/>
  <c r="AC28" i="13" s="1"/>
  <c r="U28" i="13"/>
  <c r="T29" i="13"/>
  <c r="U29" i="13"/>
  <c r="T30" i="13"/>
  <c r="U30" i="13"/>
  <c r="T31" i="13"/>
  <c r="AC31" i="13" s="1"/>
  <c r="U31" i="13"/>
  <c r="AD31" i="13" s="1"/>
  <c r="T32" i="13"/>
  <c r="AC32" i="13" s="1"/>
  <c r="U32" i="13"/>
  <c r="T33" i="13"/>
  <c r="U33" i="13"/>
  <c r="T34" i="13"/>
  <c r="U34" i="13"/>
  <c r="T35" i="13"/>
  <c r="AC35" i="13" s="1"/>
  <c r="U35" i="13"/>
  <c r="T36" i="13"/>
  <c r="AC36" i="13" s="1"/>
  <c r="U36" i="13"/>
  <c r="T37" i="13"/>
  <c r="AC37" i="13" s="1"/>
  <c r="U37" i="13"/>
  <c r="T38" i="13"/>
  <c r="U38" i="13"/>
  <c r="T39" i="13"/>
  <c r="AC39" i="13" s="1"/>
  <c r="U39" i="13"/>
  <c r="AD39" i="13" s="1"/>
  <c r="T40" i="13"/>
  <c r="AC40" i="13" s="1"/>
  <c r="U40" i="13"/>
  <c r="T41" i="13"/>
  <c r="U41" i="13"/>
  <c r="T42" i="13"/>
  <c r="U42" i="13"/>
  <c r="T43" i="13"/>
  <c r="AC43" i="13" s="1"/>
  <c r="U43" i="13"/>
  <c r="T44" i="13"/>
  <c r="AC44" i="13" s="1"/>
  <c r="U44" i="13"/>
  <c r="T45" i="13"/>
  <c r="U45" i="13"/>
  <c r="T46" i="13"/>
  <c r="U46" i="13"/>
  <c r="T47" i="13"/>
  <c r="AC47" i="13" s="1"/>
  <c r="U47" i="13"/>
  <c r="T48" i="13"/>
  <c r="AC48" i="13" s="1"/>
  <c r="U48" i="13"/>
  <c r="T49" i="13"/>
  <c r="U49" i="13"/>
  <c r="T50" i="13"/>
  <c r="U50" i="13"/>
  <c r="T51" i="13"/>
  <c r="AC51" i="13" s="1"/>
  <c r="U51" i="13"/>
  <c r="T52" i="13"/>
  <c r="AC52" i="13" s="1"/>
  <c r="U52" i="13"/>
  <c r="T53" i="13"/>
  <c r="U53" i="13"/>
  <c r="T54" i="13"/>
  <c r="U54" i="13"/>
  <c r="T55" i="13"/>
  <c r="AC55" i="13" s="1"/>
  <c r="U55" i="13"/>
  <c r="AD55" i="13" s="1"/>
  <c r="T56" i="13"/>
  <c r="AC56" i="13" s="1"/>
  <c r="U56" i="13"/>
  <c r="T57" i="13"/>
  <c r="U57" i="13"/>
  <c r="T58" i="13"/>
  <c r="U58" i="13"/>
  <c r="T59" i="13"/>
  <c r="AC59" i="13" s="1"/>
  <c r="U59" i="13"/>
  <c r="T60" i="13"/>
  <c r="AC60" i="13" s="1"/>
  <c r="U60" i="13"/>
  <c r="T61" i="13"/>
  <c r="U61" i="13"/>
  <c r="T62" i="13"/>
  <c r="U62" i="13"/>
  <c r="T63" i="13"/>
  <c r="AC63" i="13" s="1"/>
  <c r="U63" i="13"/>
  <c r="T64" i="13"/>
  <c r="AC64" i="13" s="1"/>
  <c r="U64" i="13"/>
  <c r="T65" i="13"/>
  <c r="U65" i="13"/>
  <c r="T66" i="13"/>
  <c r="U66" i="13"/>
  <c r="T67" i="13"/>
  <c r="AC67" i="13" s="1"/>
  <c r="U67" i="13"/>
  <c r="T68" i="13"/>
  <c r="AC68" i="13" s="1"/>
  <c r="U68" i="13"/>
  <c r="T69" i="13"/>
  <c r="U69" i="13"/>
  <c r="T70" i="13"/>
  <c r="U70" i="13"/>
  <c r="T71" i="13"/>
  <c r="AC71" i="13" s="1"/>
  <c r="U71" i="13"/>
  <c r="T72" i="13"/>
  <c r="AC72" i="13" s="1"/>
  <c r="U72" i="13"/>
  <c r="T73" i="13"/>
  <c r="U73" i="13"/>
  <c r="T74" i="13"/>
  <c r="U74" i="13"/>
  <c r="T75" i="13"/>
  <c r="AC75" i="13" s="1"/>
  <c r="U75" i="13"/>
  <c r="T76" i="13"/>
  <c r="AC76" i="13" s="1"/>
  <c r="U76" i="13"/>
  <c r="T77" i="13"/>
  <c r="U77" i="13"/>
  <c r="T78" i="13"/>
  <c r="U78" i="13"/>
  <c r="T79" i="13"/>
  <c r="AC79" i="13" s="1"/>
  <c r="U79" i="13"/>
  <c r="T80" i="13"/>
  <c r="AC80" i="13" s="1"/>
  <c r="U80" i="13"/>
  <c r="T81" i="13"/>
  <c r="U81" i="13"/>
  <c r="T82" i="13"/>
  <c r="U82" i="13"/>
  <c r="T83" i="13"/>
  <c r="AC83" i="13" s="1"/>
  <c r="U83" i="13"/>
  <c r="T84" i="13"/>
  <c r="AC84" i="13" s="1"/>
  <c r="U84" i="13"/>
  <c r="T85" i="13"/>
  <c r="U85" i="13"/>
  <c r="T86" i="13"/>
  <c r="U86" i="13"/>
  <c r="T87" i="13"/>
  <c r="AC87" i="13" s="1"/>
  <c r="U87" i="13"/>
  <c r="T88" i="13"/>
  <c r="AC88" i="13" s="1"/>
  <c r="U88" i="13"/>
  <c r="T89" i="13"/>
  <c r="U89" i="13"/>
  <c r="T90" i="13"/>
  <c r="U90" i="13"/>
  <c r="T91" i="13"/>
  <c r="AC91" i="13" s="1"/>
  <c r="U91" i="13"/>
  <c r="T92" i="13"/>
  <c r="AC92" i="13" s="1"/>
  <c r="U92" i="13"/>
  <c r="T93" i="13"/>
  <c r="U93" i="13"/>
  <c r="T94" i="13"/>
  <c r="U94" i="13"/>
  <c r="T95" i="13"/>
  <c r="AC95" i="13" s="1"/>
  <c r="U95" i="13"/>
  <c r="AD95" i="13" s="1"/>
  <c r="T96" i="13"/>
  <c r="AC96" i="13" s="1"/>
  <c r="U96" i="13"/>
  <c r="T97" i="13"/>
  <c r="U97" i="13"/>
  <c r="T98" i="13"/>
  <c r="U98" i="13"/>
  <c r="T99" i="13"/>
  <c r="AC99" i="13" s="1"/>
  <c r="U99" i="13"/>
  <c r="T100" i="13"/>
  <c r="AC100" i="13" s="1"/>
  <c r="U100" i="13"/>
  <c r="T101" i="13"/>
  <c r="AC101" i="13" s="1"/>
  <c r="U101" i="13"/>
  <c r="T102" i="13"/>
  <c r="U102" i="13"/>
  <c r="T103" i="13"/>
  <c r="AC103" i="13" s="1"/>
  <c r="U103" i="13"/>
  <c r="T104" i="13"/>
  <c r="AC104" i="13" s="1"/>
  <c r="U104" i="13"/>
  <c r="T105" i="13"/>
  <c r="U105" i="13"/>
  <c r="T106" i="13"/>
  <c r="U106" i="13"/>
  <c r="T107" i="13"/>
  <c r="AC107" i="13" s="1"/>
  <c r="U107" i="13"/>
  <c r="T108" i="13"/>
  <c r="AC108" i="13" s="1"/>
  <c r="U108" i="13"/>
  <c r="T109" i="13"/>
  <c r="U109" i="13"/>
  <c r="T110" i="13"/>
  <c r="U110" i="13"/>
  <c r="T111" i="13"/>
  <c r="AC111" i="13" s="1"/>
  <c r="U111" i="13"/>
  <c r="T112" i="13"/>
  <c r="AC112" i="13" s="1"/>
  <c r="U112" i="13"/>
  <c r="T113" i="13"/>
  <c r="U113" i="13"/>
  <c r="T114" i="13"/>
  <c r="U114" i="13"/>
  <c r="T115" i="13"/>
  <c r="AC115" i="13" s="1"/>
  <c r="U115" i="13"/>
  <c r="T116" i="13"/>
  <c r="AC116" i="13" s="1"/>
  <c r="U116" i="13"/>
  <c r="T117" i="13"/>
  <c r="U117" i="13"/>
  <c r="T118" i="13"/>
  <c r="U118" i="13"/>
  <c r="T119" i="13"/>
  <c r="AC119" i="13" s="1"/>
  <c r="U119" i="13"/>
  <c r="T120" i="13"/>
  <c r="AC120" i="13" s="1"/>
  <c r="U120" i="13"/>
  <c r="T121" i="13"/>
  <c r="U121" i="13"/>
  <c r="T122" i="13"/>
  <c r="U122" i="13"/>
  <c r="T123" i="13"/>
  <c r="AC123" i="13" s="1"/>
  <c r="U123" i="13"/>
  <c r="T124" i="13"/>
  <c r="AC124" i="13" s="1"/>
  <c r="U124" i="13"/>
  <c r="T125" i="13"/>
  <c r="U125" i="13"/>
  <c r="T126" i="13"/>
  <c r="U126" i="13"/>
  <c r="T127" i="13"/>
  <c r="AC127" i="13" s="1"/>
  <c r="U127" i="13"/>
  <c r="T128" i="13"/>
  <c r="AC128" i="13" s="1"/>
  <c r="U128" i="13"/>
  <c r="T129" i="13"/>
  <c r="U129" i="13"/>
  <c r="T130" i="13"/>
  <c r="U130" i="13"/>
  <c r="T131" i="13"/>
  <c r="AC131" i="13" s="1"/>
  <c r="U131" i="13"/>
  <c r="T132" i="13"/>
  <c r="AC132" i="13" s="1"/>
  <c r="U132" i="13"/>
  <c r="T133" i="13"/>
  <c r="U133" i="13"/>
  <c r="T134" i="13"/>
  <c r="U134" i="13"/>
  <c r="T135" i="13"/>
  <c r="AC135" i="13" s="1"/>
  <c r="U135" i="13"/>
  <c r="T136" i="13"/>
  <c r="AC136" i="13" s="1"/>
  <c r="U136" i="13"/>
  <c r="T137" i="13"/>
  <c r="U137" i="13"/>
  <c r="T138" i="13"/>
  <c r="U138" i="13"/>
  <c r="T139" i="13"/>
  <c r="AC139" i="13" s="1"/>
  <c r="U139" i="13"/>
  <c r="T140" i="13"/>
  <c r="AC140" i="13" s="1"/>
  <c r="U140" i="13"/>
  <c r="T141" i="13"/>
  <c r="AC141" i="13" s="1"/>
  <c r="U141" i="13"/>
  <c r="T142" i="13"/>
  <c r="U142" i="13"/>
  <c r="T143" i="13"/>
  <c r="AC143" i="13" s="1"/>
  <c r="U143" i="13"/>
  <c r="T144" i="13"/>
  <c r="AC144" i="13" s="1"/>
  <c r="U144" i="13"/>
  <c r="T145" i="13"/>
  <c r="U145" i="13"/>
  <c r="T146" i="13"/>
  <c r="U146" i="13"/>
  <c r="T147" i="13"/>
  <c r="AC147" i="13" s="1"/>
  <c r="U147" i="13"/>
  <c r="T148" i="13"/>
  <c r="AC148" i="13" s="1"/>
  <c r="U148" i="13"/>
  <c r="T149" i="13"/>
  <c r="U149" i="13"/>
  <c r="T150" i="13"/>
  <c r="U150" i="13"/>
  <c r="T151" i="13"/>
  <c r="AC151" i="13" s="1"/>
  <c r="U151" i="13"/>
  <c r="T152" i="13"/>
  <c r="AC152" i="13" s="1"/>
  <c r="U152" i="13"/>
  <c r="T153" i="13"/>
  <c r="U153" i="13"/>
  <c r="T154" i="13"/>
  <c r="U154" i="13"/>
  <c r="T155" i="13"/>
  <c r="AC155" i="13" s="1"/>
  <c r="U155" i="13"/>
  <c r="T156" i="13"/>
  <c r="AC156" i="13" s="1"/>
  <c r="U156" i="13"/>
  <c r="T157" i="13"/>
  <c r="U157" i="13"/>
  <c r="T158" i="13"/>
  <c r="U158" i="13"/>
  <c r="T159" i="13"/>
  <c r="AC159" i="13" s="1"/>
  <c r="U159" i="13"/>
  <c r="T160" i="13"/>
  <c r="AC160" i="13" s="1"/>
  <c r="U160" i="13"/>
  <c r="T161" i="13"/>
  <c r="U161" i="13"/>
  <c r="T162" i="13"/>
  <c r="U162" i="13"/>
  <c r="T163" i="13"/>
  <c r="AC163" i="13" s="1"/>
  <c r="U163" i="13"/>
  <c r="T164" i="13"/>
  <c r="AC164" i="13" s="1"/>
  <c r="U164" i="13"/>
  <c r="T165" i="13"/>
  <c r="AC165" i="13" s="1"/>
  <c r="U165" i="13"/>
  <c r="T166" i="13"/>
  <c r="U166" i="13"/>
  <c r="T167" i="13"/>
  <c r="AC167" i="13" s="1"/>
  <c r="U167" i="13"/>
  <c r="AD167" i="13" s="1"/>
  <c r="T168" i="13"/>
  <c r="AC168" i="13" s="1"/>
  <c r="U168" i="13"/>
  <c r="T169" i="13"/>
  <c r="U169" i="13"/>
  <c r="T170" i="13"/>
  <c r="U170" i="13"/>
  <c r="AD170" i="13" s="1"/>
  <c r="T171" i="13"/>
  <c r="AC171" i="13" s="1"/>
  <c r="U171" i="13"/>
  <c r="T172" i="13"/>
  <c r="AC172" i="13" s="1"/>
  <c r="U172" i="13"/>
  <c r="T173" i="13"/>
  <c r="U173" i="13"/>
  <c r="T174" i="13"/>
  <c r="U174" i="13"/>
  <c r="T175" i="13"/>
  <c r="AC175" i="13" s="1"/>
  <c r="U175" i="13"/>
  <c r="T176" i="13"/>
  <c r="AC176" i="13" s="1"/>
  <c r="U176" i="13"/>
  <c r="T177" i="13"/>
  <c r="U177" i="13"/>
  <c r="T178" i="13"/>
  <c r="U178" i="13"/>
  <c r="T179" i="13"/>
  <c r="AC179" i="13" s="1"/>
  <c r="U179" i="13"/>
  <c r="T180" i="13"/>
  <c r="AC180" i="13" s="1"/>
  <c r="U180" i="13"/>
  <c r="T181" i="13"/>
  <c r="U181" i="13"/>
  <c r="T182" i="13"/>
  <c r="U182" i="13"/>
  <c r="T183" i="13"/>
  <c r="AC183" i="13" s="1"/>
  <c r="U183" i="13"/>
  <c r="T184" i="13"/>
  <c r="AC184" i="13" s="1"/>
  <c r="U184" i="13"/>
  <c r="T185" i="13"/>
  <c r="U185" i="13"/>
  <c r="T186" i="13"/>
  <c r="U186" i="13"/>
  <c r="T187" i="13"/>
  <c r="AC187" i="13" s="1"/>
  <c r="U187" i="13"/>
  <c r="T188" i="13"/>
  <c r="AC188" i="13" s="1"/>
  <c r="U188" i="13"/>
  <c r="T189" i="13"/>
  <c r="AC189" i="13" s="1"/>
  <c r="U189" i="13"/>
  <c r="T190" i="13"/>
  <c r="U190" i="13"/>
  <c r="T191" i="13"/>
  <c r="AC191" i="13" s="1"/>
  <c r="U191" i="13"/>
  <c r="T192" i="13"/>
  <c r="AC192" i="13" s="1"/>
  <c r="U192" i="13"/>
  <c r="T193" i="13"/>
  <c r="U193" i="13"/>
  <c r="T194" i="13"/>
  <c r="U194" i="13"/>
  <c r="T195" i="13"/>
  <c r="AC195" i="13" s="1"/>
  <c r="U195" i="13"/>
  <c r="T196" i="13"/>
  <c r="AC196" i="13" s="1"/>
  <c r="U196" i="13"/>
  <c r="T197" i="13"/>
  <c r="U197" i="13"/>
  <c r="T198" i="13"/>
  <c r="U198" i="13"/>
  <c r="T199" i="13"/>
  <c r="AC199" i="13" s="1"/>
  <c r="U199" i="13"/>
  <c r="T200" i="13"/>
  <c r="AC200" i="13" s="1"/>
  <c r="U200" i="13"/>
  <c r="T201" i="13"/>
  <c r="U201" i="13"/>
  <c r="T6" i="13"/>
  <c r="AC6" i="13" s="1"/>
  <c r="U6" i="13"/>
  <c r="T7" i="13"/>
  <c r="AC7" i="13" s="1"/>
  <c r="U7" i="13"/>
  <c r="AD7" i="13" s="1"/>
  <c r="AC10" i="13"/>
  <c r="AC13" i="13"/>
  <c r="AC14" i="13"/>
  <c r="AC18" i="13"/>
  <c r="AC21" i="13"/>
  <c r="AC22" i="13"/>
  <c r="AC26" i="13"/>
  <c r="AC29" i="13"/>
  <c r="AC30" i="13"/>
  <c r="AC34" i="13"/>
  <c r="AC38" i="13"/>
  <c r="AC42" i="13"/>
  <c r="AC45" i="13"/>
  <c r="AC46" i="13"/>
  <c r="AC50" i="13"/>
  <c r="AC53" i="13"/>
  <c r="AC54" i="13"/>
  <c r="AC58" i="13"/>
  <c r="AC61" i="13"/>
  <c r="AC62" i="13"/>
  <c r="AC66" i="13"/>
  <c r="AC69" i="13"/>
  <c r="AC70" i="13"/>
  <c r="AC74" i="13"/>
  <c r="AC77" i="13"/>
  <c r="AC78" i="13"/>
  <c r="AC82" i="13"/>
  <c r="AC85" i="13"/>
  <c r="AC86" i="13"/>
  <c r="AC90" i="13"/>
  <c r="AC93" i="13"/>
  <c r="AC94" i="13"/>
  <c r="AC98" i="13"/>
  <c r="AC102" i="13"/>
  <c r="AC106" i="13"/>
  <c r="AC109" i="13"/>
  <c r="AC110" i="13"/>
  <c r="AC114" i="13"/>
  <c r="AC117" i="13"/>
  <c r="AC118" i="13"/>
  <c r="AC122" i="13"/>
  <c r="AC125" i="13"/>
  <c r="AC126" i="13"/>
  <c r="AC130" i="13"/>
  <c r="AC133" i="13"/>
  <c r="AC134" i="13"/>
  <c r="AC138" i="13"/>
  <c r="AC142" i="13"/>
  <c r="AC146" i="13"/>
  <c r="AC149" i="13"/>
  <c r="AC150" i="13"/>
  <c r="AC154" i="13"/>
  <c r="AC157" i="13"/>
  <c r="AC158" i="13"/>
  <c r="AC162" i="13"/>
  <c r="AC166" i="13"/>
  <c r="AC170" i="13"/>
  <c r="AC173" i="13"/>
  <c r="AC174" i="13"/>
  <c r="AC178" i="13"/>
  <c r="AC181" i="13"/>
  <c r="AC182" i="13"/>
  <c r="AC186" i="13"/>
  <c r="AC190" i="13"/>
  <c r="AC194" i="13"/>
  <c r="AC197" i="13"/>
  <c r="AC198" i="13"/>
  <c r="AD201" i="13" l="1"/>
  <c r="AD193" i="13"/>
  <c r="AD185" i="13"/>
  <c r="AD177" i="13"/>
  <c r="AD169" i="13"/>
  <c r="AD161" i="13"/>
  <c r="AD153" i="13"/>
  <c r="AD145" i="13"/>
  <c r="AD137" i="13"/>
  <c r="AD129" i="13"/>
  <c r="AD121" i="13"/>
  <c r="AD113" i="13"/>
  <c r="AD105" i="13"/>
  <c r="AD97" i="13"/>
  <c r="AD89" i="13"/>
  <c r="AD81" i="13"/>
  <c r="AD73" i="13"/>
  <c r="AD65" i="13"/>
  <c r="AD57" i="13"/>
  <c r="AD49" i="13"/>
  <c r="AD41" i="13"/>
  <c r="AD33" i="13"/>
  <c r="AD17" i="13"/>
  <c r="AD9" i="13"/>
  <c r="AC97" i="13"/>
  <c r="AC89" i="13"/>
  <c r="AC81" i="13"/>
  <c r="AC73" i="13"/>
  <c r="AC65" i="13"/>
  <c r="AC57" i="13"/>
  <c r="AC49" i="13"/>
  <c r="AC41" i="13"/>
  <c r="AC33" i="13"/>
  <c r="AC25" i="13"/>
  <c r="AC17" i="13"/>
  <c r="AC9" i="13"/>
  <c r="AD91" i="13"/>
  <c r="AD83" i="13"/>
  <c r="AD59" i="13"/>
  <c r="AD43" i="13"/>
  <c r="AD27" i="13"/>
  <c r="AD19" i="13"/>
  <c r="AD11" i="13"/>
  <c r="AD197" i="13"/>
  <c r="AD189" i="13"/>
  <c r="AD181" i="13"/>
  <c r="AD173" i="13"/>
  <c r="AD165" i="13"/>
  <c r="AD157" i="13"/>
  <c r="AD149" i="13"/>
  <c r="AD141" i="13"/>
  <c r="AD133" i="13"/>
  <c r="AD125" i="13"/>
  <c r="AD117" i="13"/>
  <c r="AD109" i="13"/>
  <c r="AD101" i="13"/>
  <c r="AD93" i="13"/>
  <c r="AD85" i="13"/>
  <c r="AD77" i="13"/>
  <c r="AD69" i="13"/>
  <c r="AD61" i="13"/>
  <c r="AD53" i="13"/>
  <c r="AD45" i="13"/>
  <c r="AD37" i="13"/>
  <c r="AD29" i="13"/>
  <c r="AD21" i="13"/>
  <c r="AD13" i="13"/>
  <c r="AD199" i="13"/>
  <c r="AD195" i="13"/>
  <c r="AD191" i="13"/>
  <c r="AD187" i="13"/>
  <c r="AD183" i="13"/>
  <c r="AD179" i="13"/>
  <c r="AD175" i="13"/>
  <c r="AD171" i="13"/>
  <c r="AD163" i="13"/>
  <c r="AD159" i="13"/>
  <c r="AD155" i="13"/>
  <c r="AD151" i="13"/>
  <c r="AD147" i="13"/>
  <c r="AD143" i="13"/>
  <c r="AD139" i="13"/>
  <c r="AD135" i="13"/>
  <c r="AD131" i="13"/>
  <c r="AD127" i="13"/>
  <c r="AD123" i="13"/>
  <c r="AD119" i="13"/>
  <c r="AD115" i="13"/>
  <c r="AD111" i="13"/>
  <c r="AD107" i="13"/>
  <c r="AD103" i="13"/>
  <c r="AD99" i="13"/>
  <c r="AD87" i="13"/>
  <c r="AD79" i="13"/>
  <c r="AD75" i="13"/>
  <c r="AD71" i="13"/>
  <c r="AD67" i="13"/>
  <c r="AD63" i="13"/>
  <c r="AD51" i="13"/>
  <c r="AD47" i="13"/>
  <c r="AD35" i="13"/>
  <c r="AD6" i="13"/>
  <c r="AD166" i="13"/>
  <c r="AD162" i="13"/>
  <c r="AD158" i="13"/>
  <c r="AD154" i="13"/>
  <c r="AD150" i="13"/>
  <c r="AD146" i="13"/>
  <c r="AD142" i="13"/>
  <c r="AD138" i="13"/>
  <c r="AD134" i="13"/>
  <c r="AD130" i="13"/>
  <c r="AD126" i="13"/>
  <c r="AD122" i="13"/>
  <c r="AD118" i="13"/>
  <c r="AD114" i="13"/>
  <c r="AD110" i="13"/>
  <c r="AD106" i="13"/>
  <c r="AD102" i="13"/>
  <c r="AD98" i="13"/>
  <c r="AD94" i="13"/>
  <c r="AD90" i="13"/>
  <c r="AD86" i="13"/>
  <c r="AD82" i="13"/>
  <c r="AD78" i="13"/>
  <c r="AD74" i="13"/>
  <c r="AD70" i="13"/>
  <c r="AD66" i="13"/>
  <c r="AD62" i="13"/>
  <c r="AD58" i="13"/>
  <c r="AD54" i="13"/>
  <c r="AD50" i="13"/>
  <c r="AD46" i="13"/>
  <c r="AD42" i="13"/>
  <c r="AD38" i="13"/>
  <c r="AD34" i="13"/>
  <c r="AD30" i="13"/>
  <c r="AD26" i="13"/>
  <c r="AD22" i="13"/>
  <c r="AD18" i="13"/>
  <c r="AD14" i="13"/>
  <c r="AD10" i="13"/>
  <c r="AD174" i="13"/>
  <c r="AD198" i="13"/>
  <c r="AD194" i="13"/>
  <c r="AD190" i="13"/>
  <c r="AD186" i="13"/>
  <c r="AD182" i="13"/>
  <c r="AD178" i="13"/>
  <c r="AD200" i="13"/>
  <c r="AD196" i="13"/>
  <c r="AD192" i="13"/>
  <c r="AD188" i="13"/>
  <c r="AD184" i="13"/>
  <c r="AD180" i="13"/>
  <c r="AD176" i="13"/>
  <c r="AD172" i="13"/>
  <c r="AD168" i="13"/>
  <c r="AD164" i="13"/>
  <c r="AD160" i="13"/>
  <c r="AD156" i="13"/>
  <c r="AD152" i="13"/>
  <c r="AD148" i="13"/>
  <c r="AD144" i="13"/>
  <c r="AD140" i="13"/>
  <c r="AD136" i="13"/>
  <c r="AD132" i="13"/>
  <c r="AD128" i="13"/>
  <c r="AD124" i="13"/>
  <c r="AD120" i="13"/>
  <c r="AD116" i="13"/>
  <c r="AD112" i="13"/>
  <c r="AD108" i="13"/>
  <c r="AD104" i="13"/>
  <c r="AD100" i="13"/>
  <c r="AD96" i="13"/>
  <c r="AD92" i="13"/>
  <c r="AD88" i="13"/>
  <c r="AD84" i="13"/>
  <c r="AD80" i="13"/>
  <c r="AD76" i="13"/>
  <c r="AD72" i="13"/>
  <c r="AD68" i="13"/>
  <c r="AD64" i="13"/>
  <c r="AD60" i="13"/>
  <c r="AD56" i="13"/>
  <c r="AD52" i="13"/>
  <c r="AD48" i="13"/>
  <c r="AD44" i="13"/>
  <c r="AD40" i="13"/>
  <c r="AD36" i="13"/>
  <c r="AD32" i="13"/>
  <c r="AD28" i="13"/>
  <c r="AD24" i="13"/>
  <c r="AD20" i="13"/>
  <c r="AD16" i="13"/>
  <c r="AD12" i="13"/>
  <c r="AD8" i="13"/>
  <c r="E14" i="18"/>
  <c r="E15" i="18"/>
  <c r="E16" i="18"/>
  <c r="E17" i="18"/>
  <c r="E18" i="18"/>
  <c r="E19" i="18"/>
  <c r="E20" i="18"/>
  <c r="E21" i="18"/>
  <c r="E22" i="18"/>
  <c r="E13" i="18"/>
  <c r="L25" i="19" l="1"/>
  <c r="K43" i="19" l="1"/>
  <c r="J43" i="19"/>
  <c r="H43" i="19"/>
  <c r="F43" i="19"/>
  <c r="D43" i="19"/>
  <c r="B43" i="19"/>
  <c r="K42" i="19"/>
  <c r="J42" i="19"/>
  <c r="H42" i="19"/>
  <c r="F42" i="19"/>
  <c r="D42" i="19"/>
  <c r="B42" i="19"/>
  <c r="K41" i="19"/>
  <c r="J41" i="19"/>
  <c r="H41" i="19"/>
  <c r="F41" i="19"/>
  <c r="D41" i="19"/>
  <c r="B41" i="19"/>
  <c r="K40" i="19"/>
  <c r="J40" i="19"/>
  <c r="H40" i="19"/>
  <c r="F40" i="19"/>
  <c r="D40" i="19"/>
  <c r="B40" i="19"/>
  <c r="K39" i="19"/>
  <c r="J39" i="19"/>
  <c r="H39" i="19"/>
  <c r="F39" i="19"/>
  <c r="D39" i="19"/>
  <c r="B39" i="19"/>
  <c r="K38" i="19"/>
  <c r="J38" i="19"/>
  <c r="H38" i="19"/>
  <c r="F38" i="19"/>
  <c r="D38" i="19"/>
  <c r="B38" i="19"/>
  <c r="K37" i="19"/>
  <c r="J37" i="19"/>
  <c r="H37" i="19"/>
  <c r="F37" i="19"/>
  <c r="D37" i="19"/>
  <c r="B37" i="19"/>
  <c r="K36" i="19"/>
  <c r="J36" i="19"/>
  <c r="H36" i="19"/>
  <c r="F36" i="19"/>
  <c r="D36" i="19"/>
  <c r="B36" i="19"/>
  <c r="K35" i="19"/>
  <c r="J35" i="19"/>
  <c r="H35" i="19"/>
  <c r="F35" i="19"/>
  <c r="D35" i="19"/>
  <c r="B35" i="19"/>
  <c r="K34" i="19"/>
  <c r="J34" i="19"/>
  <c r="H34" i="19"/>
  <c r="F34" i="19"/>
  <c r="D34" i="19"/>
  <c r="B34" i="19"/>
  <c r="K33" i="19"/>
  <c r="J33" i="19"/>
  <c r="H33" i="19"/>
  <c r="F33" i="19"/>
  <c r="D33" i="19"/>
  <c r="B33" i="19"/>
  <c r="K32" i="19"/>
  <c r="J32" i="19"/>
  <c r="H32" i="19"/>
  <c r="F32" i="19"/>
  <c r="D32" i="19"/>
  <c r="B32" i="19"/>
  <c r="K31" i="19"/>
  <c r="J31" i="19"/>
  <c r="H31" i="19"/>
  <c r="F31" i="19"/>
  <c r="D31" i="19"/>
  <c r="B31" i="19"/>
  <c r="K30" i="19"/>
  <c r="J30" i="19"/>
  <c r="H30" i="19"/>
  <c r="F30" i="19"/>
  <c r="D30" i="19"/>
  <c r="B30" i="19"/>
  <c r="K29" i="19"/>
  <c r="J29" i="19"/>
  <c r="H29" i="19"/>
  <c r="F29" i="19"/>
  <c r="D29" i="19"/>
  <c r="B29" i="19"/>
  <c r="K28" i="19"/>
  <c r="J28" i="19"/>
  <c r="H28" i="19"/>
  <c r="F28" i="19"/>
  <c r="D28" i="19"/>
  <c r="B28" i="19"/>
  <c r="K27" i="19"/>
  <c r="J27" i="19"/>
  <c r="H27" i="19"/>
  <c r="F27" i="19"/>
  <c r="D27" i="19"/>
  <c r="B27" i="19"/>
  <c r="K26" i="19"/>
  <c r="J26" i="19"/>
  <c r="H26" i="19"/>
  <c r="F26" i="19"/>
  <c r="D26" i="19"/>
  <c r="B26" i="19"/>
  <c r="K25" i="19"/>
  <c r="J25" i="19"/>
  <c r="H25" i="19"/>
  <c r="F25" i="19"/>
  <c r="D25" i="19"/>
  <c r="B25" i="19"/>
  <c r="K24" i="19"/>
  <c r="J24" i="19"/>
  <c r="H24" i="19"/>
  <c r="F24" i="19"/>
  <c r="D24" i="19"/>
  <c r="B24" i="19"/>
  <c r="K23" i="19"/>
  <c r="J23" i="19"/>
  <c r="H23" i="19"/>
  <c r="F23" i="19"/>
  <c r="D23" i="19"/>
  <c r="B23" i="19"/>
  <c r="K22" i="19"/>
  <c r="J22" i="19"/>
  <c r="H22" i="19"/>
  <c r="F22" i="19"/>
  <c r="D22" i="19"/>
  <c r="B22" i="19"/>
  <c r="K21" i="19"/>
  <c r="J21" i="19"/>
  <c r="H21" i="19"/>
  <c r="F21" i="19"/>
  <c r="D21" i="19"/>
  <c r="H12" i="19" l="1"/>
  <c r="H13" i="19"/>
  <c r="H14" i="19"/>
  <c r="H15" i="19"/>
  <c r="H16" i="19"/>
  <c r="H17" i="19"/>
  <c r="H18" i="19"/>
  <c r="H19" i="19"/>
  <c r="H20" i="19"/>
  <c r="H44" i="19"/>
  <c r="H45" i="19"/>
  <c r="H46" i="19"/>
  <c r="H11" i="19"/>
  <c r="O12" i="18" l="1"/>
  <c r="O6" i="19"/>
  <c r="O5" i="19"/>
  <c r="O4" i="19"/>
  <c r="B9" i="18" l="1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36" i="19"/>
  <c r="L37" i="19"/>
  <c r="L38" i="19"/>
  <c r="L39" i="19"/>
  <c r="L40" i="19"/>
  <c r="L41" i="19"/>
  <c r="L42" i="19"/>
  <c r="L43" i="19"/>
  <c r="L44" i="19"/>
  <c r="L45" i="19"/>
  <c r="L46" i="19"/>
  <c r="L11" i="19"/>
  <c r="K46" i="19"/>
  <c r="J46" i="19"/>
  <c r="K45" i="19"/>
  <c r="J45" i="19"/>
  <c r="K44" i="19"/>
  <c r="J44" i="19"/>
  <c r="K20" i="19"/>
  <c r="J20" i="19"/>
  <c r="K19" i="19"/>
  <c r="J19" i="19"/>
  <c r="K18" i="19"/>
  <c r="J18" i="19"/>
  <c r="K17" i="19"/>
  <c r="J17" i="19"/>
  <c r="K16" i="19"/>
  <c r="J16" i="19"/>
  <c r="K15" i="19"/>
  <c r="J15" i="19"/>
  <c r="K14" i="19"/>
  <c r="J14" i="19"/>
  <c r="K13" i="19"/>
  <c r="J13" i="19"/>
  <c r="K12" i="19"/>
  <c r="J12" i="19"/>
  <c r="K11" i="19"/>
  <c r="J11" i="19"/>
  <c r="B46" i="19"/>
  <c r="B45" i="19"/>
  <c r="B44" i="19"/>
  <c r="B20" i="19"/>
  <c r="B19" i="19"/>
  <c r="B18" i="19"/>
  <c r="B17" i="19"/>
  <c r="B16" i="19"/>
  <c r="B15" i="19"/>
  <c r="B14" i="19"/>
  <c r="B13" i="19"/>
  <c r="B12" i="19"/>
  <c r="B11" i="19"/>
  <c r="F12" i="19"/>
  <c r="F13" i="19"/>
  <c r="F14" i="19"/>
  <c r="F15" i="19"/>
  <c r="F16" i="19"/>
  <c r="F17" i="19"/>
  <c r="F18" i="19"/>
  <c r="F19" i="19"/>
  <c r="F20" i="19"/>
  <c r="F44" i="19"/>
  <c r="F45" i="19"/>
  <c r="F46" i="19"/>
  <c r="F11" i="19"/>
  <c r="D20" i="19"/>
  <c r="D19" i="19"/>
  <c r="D18" i="19"/>
  <c r="D17" i="19"/>
  <c r="D16" i="19"/>
  <c r="D15" i="19"/>
  <c r="D14" i="19"/>
  <c r="D13" i="19"/>
  <c r="D46" i="19"/>
  <c r="D45" i="19"/>
  <c r="D44" i="19"/>
  <c r="D11" i="19"/>
  <c r="D12" i="19"/>
  <c r="H15" i="18" l="1"/>
  <c r="T15" i="18" s="1"/>
  <c r="H14" i="18"/>
  <c r="T14" i="18" s="1"/>
  <c r="H13" i="18"/>
  <c r="H12" i="18" s="1"/>
  <c r="H16" i="18"/>
  <c r="T16" i="18" s="1"/>
  <c r="H17" i="18"/>
  <c r="T17" i="18" s="1"/>
  <c r="P20" i="18"/>
  <c r="P15" i="18"/>
  <c r="P22" i="18"/>
  <c r="P14" i="18"/>
  <c r="P21" i="18"/>
  <c r="I13" i="18"/>
  <c r="P13" i="18"/>
  <c r="P19" i="18"/>
  <c r="P17" i="18"/>
  <c r="P18" i="18"/>
  <c r="P16" i="18"/>
  <c r="I15" i="18"/>
  <c r="I14" i="18"/>
  <c r="I17" i="18"/>
  <c r="I16" i="18"/>
  <c r="C9" i="18"/>
  <c r="H5" i="18"/>
  <c r="H6" i="18"/>
  <c r="H4" i="18"/>
  <c r="D21" i="18"/>
  <c r="D13" i="18"/>
  <c r="C18" i="18"/>
  <c r="D18" i="18"/>
  <c r="D16" i="18"/>
  <c r="C20" i="18"/>
  <c r="C15" i="18"/>
  <c r="D15" i="18"/>
  <c r="C17" i="18"/>
  <c r="D22" i="18"/>
  <c r="D14" i="18"/>
  <c r="C16" i="18"/>
  <c r="D20" i="18"/>
  <c r="C22" i="18"/>
  <c r="C14" i="18"/>
  <c r="H3" i="18"/>
  <c r="D19" i="18"/>
  <c r="C21" i="18"/>
  <c r="C13" i="18"/>
  <c r="D17" i="18"/>
  <c r="C19" i="18"/>
  <c r="E6" i="19"/>
  <c r="E4" i="19"/>
  <c r="E3" i="19"/>
  <c r="T13" i="18" l="1"/>
  <c r="U13" i="18"/>
  <c r="U15" i="18"/>
  <c r="U17" i="18"/>
  <c r="U14" i="18"/>
  <c r="U16" i="18"/>
  <c r="P12" i="18"/>
  <c r="Q15" i="18"/>
  <c r="Q22" i="18"/>
  <c r="R22" i="18" s="1"/>
  <c r="Q19" i="18"/>
  <c r="R19" i="18" s="1"/>
  <c r="Q21" i="18"/>
  <c r="R21" i="18" s="1"/>
  <c r="Q13" i="18"/>
  <c r="Q18" i="18"/>
  <c r="R18" i="18" s="1"/>
  <c r="Q20" i="18"/>
  <c r="R20" i="18" s="1"/>
  <c r="Q16" i="18"/>
  <c r="R16" i="18" s="1"/>
  <c r="Q14" i="18"/>
  <c r="Q17" i="18"/>
  <c r="R17" i="18" s="1"/>
  <c r="J17" i="18"/>
  <c r="L17" i="18" s="1"/>
  <c r="J14" i="18"/>
  <c r="J15" i="18"/>
  <c r="L15" i="18" s="1"/>
  <c r="J13" i="18"/>
  <c r="L13" i="18" s="1"/>
  <c r="T5" i="13"/>
  <c r="U5" i="13"/>
  <c r="N5" i="13"/>
  <c r="W12" i="18" l="1"/>
  <c r="AA13" i="18"/>
  <c r="R13" i="18"/>
  <c r="AA14" i="18"/>
  <c r="R14" i="18"/>
  <c r="AA15" i="18"/>
  <c r="R15" i="18"/>
  <c r="AA17" i="18"/>
  <c r="T202" i="13"/>
  <c r="N202" i="13"/>
  <c r="AC5" i="13"/>
  <c r="U202" i="13"/>
  <c r="AA20" i="18"/>
  <c r="AA16" i="18"/>
  <c r="AA22" i="18"/>
  <c r="AA21" i="18"/>
  <c r="AA18" i="18"/>
  <c r="AA19" i="18"/>
  <c r="Q12" i="18"/>
  <c r="R12" i="18" s="1"/>
  <c r="F185" i="6"/>
  <c r="F186" i="6"/>
  <c r="F2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AC202" i="13" l="1"/>
  <c r="O5" i="13"/>
  <c r="O202" i="13" l="1"/>
  <c r="AD5" i="13"/>
  <c r="J16" i="18" l="1"/>
  <c r="J12" i="18" s="1"/>
  <c r="I12" i="18"/>
  <c r="AD202" i="13"/>
</calcChain>
</file>

<file path=xl/sharedStrings.xml><?xml version="1.0" encoding="utf-8"?>
<sst xmlns="http://schemas.openxmlformats.org/spreadsheetml/2006/main" count="2552" uniqueCount="1145">
  <si>
    <t>Augment</t>
  </si>
  <si>
    <t>Reducció</t>
  </si>
  <si>
    <t xml:space="preserve">Estructural </t>
  </si>
  <si>
    <t>Conjuntural</t>
  </si>
  <si>
    <t>Global</t>
  </si>
  <si>
    <t>Cultura</t>
  </si>
  <si>
    <t>Presidència</t>
  </si>
  <si>
    <t>Recurrent</t>
  </si>
  <si>
    <t>One-Off</t>
  </si>
  <si>
    <t>Fitxa 6. Proposta de variacions de les despeses de personal (entitats de dret públic, societats mercantils, consorcis i fundacions)</t>
  </si>
  <si>
    <t>Agrupació departamental:</t>
  </si>
  <si>
    <t>Codi entitat:</t>
  </si>
  <si>
    <t>Nom entitat:</t>
  </si>
  <si>
    <t>Nou servei</t>
  </si>
  <si>
    <t>Internalització servei</t>
  </si>
  <si>
    <t>Traspàs de serveis</t>
  </si>
  <si>
    <t>Supressió servei</t>
  </si>
  <si>
    <t>Externalització servei</t>
  </si>
  <si>
    <t>Altres</t>
  </si>
  <si>
    <t>Recurrència exercici anterior</t>
  </si>
  <si>
    <t>Subsector:</t>
  </si>
  <si>
    <t>Salut</t>
  </si>
  <si>
    <t>Entitat de dret públic</t>
  </si>
  <si>
    <t>Societat mercantil</t>
  </si>
  <si>
    <t>Consorci</t>
  </si>
  <si>
    <t>Fundació</t>
  </si>
  <si>
    <t>Departaments</t>
  </si>
  <si>
    <t>Subsector</t>
  </si>
  <si>
    <t>Corporació Catalana de Mitjans Audiovisuals (CCMA)</t>
  </si>
  <si>
    <t>PR</t>
  </si>
  <si>
    <t>EDP</t>
  </si>
  <si>
    <t>Centre d’Alt Rendiment Esportiu (CAR)</t>
  </si>
  <si>
    <t>Agència Catalana de Cooperació al Desenvolupament</t>
  </si>
  <si>
    <t>EX</t>
  </si>
  <si>
    <t>Corporació Catalana de Mitjans Audiovisuals, SA</t>
  </si>
  <si>
    <t>SM</t>
  </si>
  <si>
    <t>TVC Multimèdia, SL</t>
  </si>
  <si>
    <t xml:space="preserve">Circuit de Motocròs de Catalunya, SL </t>
  </si>
  <si>
    <t>Cons.</t>
  </si>
  <si>
    <t>Fund.</t>
  </si>
  <si>
    <t>Fundació La Marató de TV3</t>
  </si>
  <si>
    <t>Agència de Ciberseguretat de Catalunya</t>
  </si>
  <si>
    <t>Autoritat Catalana de Protecció de Dades</t>
  </si>
  <si>
    <t>Memorial Democràtic</t>
  </si>
  <si>
    <t>JU</t>
  </si>
  <si>
    <t>Institut Català Internacional per la Pau</t>
  </si>
  <si>
    <t>Consorci Administració Oberta de Catalunya</t>
  </si>
  <si>
    <t>Consorci Memorial dels Espais de la Batalla de l'Ebre</t>
  </si>
  <si>
    <t>Consorci del Museu Memorial de l'Exili</t>
  </si>
  <si>
    <t>Institut Català de Finances (ICF)</t>
  </si>
  <si>
    <t>EC</t>
  </si>
  <si>
    <t>Agència de Gestió d’Ajuts Universitaris i de Recerca (AGAUR)</t>
  </si>
  <si>
    <t>IU</t>
  </si>
  <si>
    <t>Agència per a la Qualitat del Sistema Universitari de Catalunya</t>
  </si>
  <si>
    <t>Agència Tributària de Catalunya</t>
  </si>
  <si>
    <t xml:space="preserve">Fira 2000, SA </t>
  </si>
  <si>
    <t>Consorci de Serveis Universitaris de Catalunya (CSUC)</t>
  </si>
  <si>
    <t>Centre de Recerca en Economia Internacional (CREI)</t>
  </si>
  <si>
    <t>Institut Català d'Arqueologia Clàssica</t>
  </si>
  <si>
    <t>Consorci Parc de Recerca Biomèdica de Barcelona (PRBB)</t>
  </si>
  <si>
    <t>Hospital Clínic de Barcelona (HCB)</t>
  </si>
  <si>
    <t>SA</t>
  </si>
  <si>
    <t>Fundació Joan Costa Roma</t>
  </si>
  <si>
    <t>PO</t>
  </si>
  <si>
    <t xml:space="preserve">Actius de Muntanya, SA </t>
  </si>
  <si>
    <t>Consorci de Formació Professional d'Automoció</t>
  </si>
  <si>
    <t>Consorci per a la Protecció i la Gestió dels Espais d'Interès Natural del Ripollès</t>
  </si>
  <si>
    <t>Centre de Visió per Computador</t>
  </si>
  <si>
    <t>Institut de Física d'Altes Energies (IFAE)</t>
  </si>
  <si>
    <t>Centre Internacional de Mètodes Numèrics a l'Enginyeria (CIMNE)</t>
  </si>
  <si>
    <t>Fundació Institució dels Centres de Recerca de Catalunya (Fundació I-CERCA)</t>
  </si>
  <si>
    <t>Fundació Centre de Regulació Genòmica (CRG)</t>
  </si>
  <si>
    <t xml:space="preserve">Fundació Centre Tecnològic de Telecomunicacions de Catalunya (CTTC) </t>
  </si>
  <si>
    <t xml:space="preserve">Fundació Institut Català d'Investigació Química (ICIQ) </t>
  </si>
  <si>
    <t>Fundació Institut de Ciències Fotòniques (ICFO)</t>
  </si>
  <si>
    <t>Fundació Institut Català de Recerca de l'Aigua (ICRA)</t>
  </si>
  <si>
    <t>Fundació Institut Català de Recerca en Patrimoni Cultural (ICRPC)</t>
  </si>
  <si>
    <t>Fundació Institut Català de Paleontologia Miquel Crusafont (ICP Miquel Crusafont)</t>
  </si>
  <si>
    <t>Fundació Institució Catalana de Recerca i Estudis Avançats (ICREA)</t>
  </si>
  <si>
    <t>Fundació Institut de Bioenginyeria de Catalunya (IBEC)</t>
  </si>
  <si>
    <t>Consorci d'Educació de Barcelona</t>
  </si>
  <si>
    <t>EN</t>
  </si>
  <si>
    <t>Fundació per a l'Escola Superior de Música de Catalunya</t>
  </si>
  <si>
    <t>Institut Català de la Salut (ICS)</t>
  </si>
  <si>
    <t>Institut de Diagnòstic per la Imatge (IDI)</t>
  </si>
  <si>
    <t>Gestió de Serveis Sanitaris (GSS)</t>
  </si>
  <si>
    <t>Institut d’Assistència Sanitària (IAS)</t>
  </si>
  <si>
    <t>Gestió i Prestació de Serveis de Salut (GPSS)</t>
  </si>
  <si>
    <t>Institut Català d’Oncologia (ICO)</t>
  </si>
  <si>
    <t>Banc de Sang i Teixits (BST)</t>
  </si>
  <si>
    <t>Parc Sanitari Pere Virgili (PSPV)</t>
  </si>
  <si>
    <t>Agència de Qualitat i Avaluació Sanitàries de Catalunya</t>
  </si>
  <si>
    <t>Coordinació Logística Sanitària, AIE</t>
  </si>
  <si>
    <t>Sabadell Gent Gran Centre de Serveis, SA</t>
  </si>
  <si>
    <t>Barnaclínic, SA</t>
  </si>
  <si>
    <t>Consorci Sanitari de Terrassa</t>
  </si>
  <si>
    <t>Consorci Sanitari de Barcelona</t>
  </si>
  <si>
    <t>Consorci Hospitalari de Vic</t>
  </si>
  <si>
    <t>Consorci Sanitari de l'Alt Penedès i Garraf</t>
  </si>
  <si>
    <t>Consorci Sanitari de l’Anoia</t>
  </si>
  <si>
    <t>Consorci del Laboratori Intercomarcal de l’Alt Penedès, l’Anoia i el Garraf</t>
  </si>
  <si>
    <t>Consorci Sanitari del Maresme</t>
  </si>
  <si>
    <t>Consorci Corporació de Salut del Maresme i la Selva</t>
  </si>
  <si>
    <t>Consorci de Castelldefels Agents de Salut</t>
  </si>
  <si>
    <t>Consorci Mar Parc de Salut de Barcelona</t>
  </si>
  <si>
    <t xml:space="preserve">Consorci d'Atenció Primària de Salut Barcelona Esquerra (CAPSBE) </t>
  </si>
  <si>
    <t>Consorci de Gestió Corporació Sanitària (CGCS)</t>
  </si>
  <si>
    <t>Fundació Institut d'Investigació Sanitària Pere Virgili (IISPV)</t>
  </si>
  <si>
    <t>Institut de Recerca Biomèdica de Lleida, Fundació Dr. Pifarré</t>
  </si>
  <si>
    <t>Fundació Institut de Recerca contra la Leucèmia Josep Carreras</t>
  </si>
  <si>
    <t>Fundació Institut Universitari per a la Recerca a l’Atenció Primària de Salut Jordi Gol i Gurina (Fundació IDIAP Jordi Gol i Gurina)</t>
  </si>
  <si>
    <t>Fundació Institut d'Investigació en Ciències de la Salut Germans Trias i Pujol (IGTP)</t>
  </si>
  <si>
    <t>Fundació Institut d'Investigació Biomèdica de Girona Dr. Josep Trueta (IdIBGI)</t>
  </si>
  <si>
    <t>Fundació Institut d'Investigació Biomèdica de Bellvitge (IDIBELL)</t>
  </si>
  <si>
    <t>Fundació Privada Salut del Consorci Sanitari del Maresme</t>
  </si>
  <si>
    <t>Fundació de Gestió Sanitària de l'Hospital de la Santa Creu i Sant Pau</t>
  </si>
  <si>
    <t>Centre d'Atenció i Gestió de Trucades d'Urgència 112 Catalunya</t>
  </si>
  <si>
    <t>IT</t>
  </si>
  <si>
    <t xml:space="preserve">Ferrocarrils de la Generalitat de Catalunya </t>
  </si>
  <si>
    <t>Agència Catalana de l’Aigua (ACA)</t>
  </si>
  <si>
    <t>Ports de la Generalitat</t>
  </si>
  <si>
    <t>Servei Meteorològic de Catalunya</t>
  </si>
  <si>
    <t>Agència de l'Habitatge de Catalunya</t>
  </si>
  <si>
    <t>Institut Cartogràfic i Geològic de Catalunya</t>
  </si>
  <si>
    <t>Ens d'Abastament d'Aigua Ter-Llobregat (ATL)</t>
  </si>
  <si>
    <t>Equacat, SA</t>
  </si>
  <si>
    <t>Centrals i Infraestructures per a la Mobilitat i les Activitats Logístiques, SA (CIMALSA)</t>
  </si>
  <si>
    <t>Cargometro Rail Transport, SA</t>
  </si>
  <si>
    <t>Terminal Intermodal de l'Empordà, SL</t>
  </si>
  <si>
    <t>Vallter, SA</t>
  </si>
  <si>
    <t>Autometro, SA</t>
  </si>
  <si>
    <t>FGCRAIL, SA</t>
  </si>
  <si>
    <t xml:space="preserve">Consorci Patronat de la Vall de Núria </t>
  </si>
  <si>
    <t>Consorci Port de Mataró</t>
  </si>
  <si>
    <t>Consorci del Parc de l'Espai d'Interès Natural de Gallecs</t>
  </si>
  <si>
    <t>Consorci Port de Portbou</t>
  </si>
  <si>
    <t>Consorci de l'Observatori del Paisatge</t>
  </si>
  <si>
    <t>Consorci de l'Habitatge de Barcelona</t>
  </si>
  <si>
    <t>Consorci Centre de Recerca Ecològica i Aplicacions Forestals (CREAF)</t>
  </si>
  <si>
    <t>Consorci de l'Aeròdrom de la Cerdanya</t>
  </si>
  <si>
    <t>Consorci Urbanístic per al desenvolupament de les àrees residencials estratègiques l’Estrella i Sant Crist, del terme municipal de Badalona</t>
  </si>
  <si>
    <t>CU</t>
  </si>
  <si>
    <t>Oficina de Suport a la Iniciativa Cultural</t>
  </si>
  <si>
    <t>Agència Catalana del Patrimoni Cultural</t>
  </si>
  <si>
    <t>Consell Nacional de la Cultura i de les Arts</t>
  </si>
  <si>
    <t>Teatre Nacional de Catalunya, SA (TNC)</t>
  </si>
  <si>
    <t>Consorci de l'Institut Ramon Llull</t>
  </si>
  <si>
    <t>Consorci Museu Nacional d'Art de Catalunya</t>
  </si>
  <si>
    <t>Consorci per a la Normalització Lingüística</t>
  </si>
  <si>
    <t>Consorci del Museu de Lleida, Diocesà i Comarcal</t>
  </si>
  <si>
    <t>Consorci Patrimoni Mundial de la Vall de Boí</t>
  </si>
  <si>
    <t>Fundació Mediterrània, Fira d'Espectacles d'Arrel Tradicional</t>
  </si>
  <si>
    <t>Institut de Recerca i Tecnologia Agroalimentàries (IRTA)</t>
  </si>
  <si>
    <t>AG</t>
  </si>
  <si>
    <t>Centre de la Propietat Forestal</t>
  </si>
  <si>
    <t>Promotora d’Exportacions Catalanes, SA (PRODECA)</t>
  </si>
  <si>
    <t xml:space="preserve">Forestal Catalana, SA </t>
  </si>
  <si>
    <t>Consorci Centre de Ciència i Tecnologia Forestal de Catalunya</t>
  </si>
  <si>
    <t>Consorci per a la Protecció i la Gestió dels Espais Naturals del Delta del Llobregat</t>
  </si>
  <si>
    <t>Consell Nacional de la Joventut de Catalunya</t>
  </si>
  <si>
    <t>BE</t>
  </si>
  <si>
    <t>Agència Catalana de la Joventut</t>
  </si>
  <si>
    <t>Consorci Sant Gregori, de Girona</t>
  </si>
  <si>
    <t>Consorci de Serveis Socials de Barcelona</t>
  </si>
  <si>
    <t>Institut Català d’Energia (ICAEN)</t>
  </si>
  <si>
    <t>Consell de Treball, Econòmic i Social de Catalunya</t>
  </si>
  <si>
    <t>Agència Catalana de Turisme</t>
  </si>
  <si>
    <t xml:space="preserve">Empresa de Promoció i Localització Industrial de Catalunya, SA (AVANÇSA) </t>
  </si>
  <si>
    <t>Circuits de Catalunya, SL</t>
  </si>
  <si>
    <t>Consorci per a la Formació Contínua de Catalunya</t>
  </si>
  <si>
    <t>Consorci de Comerç, Artesania i Moda de Catalunya</t>
  </si>
  <si>
    <t>Centre</t>
  </si>
  <si>
    <t>Nom</t>
  </si>
  <si>
    <t>Dep</t>
  </si>
  <si>
    <t>Tipus</t>
  </si>
  <si>
    <t>Nom Dep</t>
  </si>
  <si>
    <t>Denom Tipus</t>
  </si>
  <si>
    <t>TOTAL</t>
  </si>
  <si>
    <t>Art. 16 i 17</t>
  </si>
  <si>
    <t>Personal estructural</t>
  </si>
  <si>
    <t>Consorci per a la Protecció i la Gestió de l'Espai d'Interès Natural de l'Alta Garrotxa</t>
  </si>
  <si>
    <t>Fundació Institut d'Estudis Espacials de Catalunya (IEEC)</t>
  </si>
  <si>
    <t>Cimne Tecnologia, SA</t>
  </si>
  <si>
    <t>Salut Sant Joan de Reus - Baix Camp</t>
  </si>
  <si>
    <t xml:space="preserve">Salut Terres de l'Ebre </t>
  </si>
  <si>
    <t>Salut Catalunya Central</t>
  </si>
  <si>
    <t>Observacions</t>
  </si>
  <si>
    <t>EAC</t>
  </si>
  <si>
    <t>Ampliació servei</t>
  </si>
  <si>
    <t>Reducció servei</t>
  </si>
  <si>
    <t>Consell de l'Audiovisual de Catalunya (CAC)</t>
  </si>
  <si>
    <t>Infraestructures de la Generalitat de Catalunya, SA</t>
  </si>
  <si>
    <t>Institut Català de Finances Capital, SGEIC, SA</t>
  </si>
  <si>
    <t>Instruments Financers per a Empreses Innovadores, SL (IFEM)</t>
  </si>
  <si>
    <t>Centre d'Estudis Demogràfics</t>
  </si>
  <si>
    <t>Centre de Recerca Matemàtica (CRM)</t>
  </si>
  <si>
    <t>Fundació Observatori de l'Ebre</t>
  </si>
  <si>
    <t>Consorci Urbanístic per al desenvolupament del Centre Direccional de Cerdanyola del Vallès</t>
  </si>
  <si>
    <t>Consorci Institut Català d'Avaluació de Polítiques Públiques (Ivàlua)</t>
  </si>
  <si>
    <t>Fundació Institut Català de Nanociència i Nanotecnologia (ICN2)</t>
  </si>
  <si>
    <t>Fundació Institut de Recerca Biomèdica  (IRB Barcelona)</t>
  </si>
  <si>
    <t>Fundació Catalana per a l'Ensenyament de l'Idioma Anglès i l'Educació en Anglès</t>
  </si>
  <si>
    <t>Fundació Jove Orquestra Nacional de Catalunya</t>
  </si>
  <si>
    <t>Logaritme, Serveis Logístics, AIE</t>
  </si>
  <si>
    <t>Consorci Corporació Sanitària Parc Taulí de Sabadell</t>
  </si>
  <si>
    <t>Consorci Sanitari Integral (CSI)</t>
  </si>
  <si>
    <t>Agrupació Europea de Cooperació Territorial Hospital de la Cerdanya (AECT HC)</t>
  </si>
  <si>
    <t>Fundació Institut Hospital del Mar d’Investigacions Mèdiques (IMIM)</t>
  </si>
  <si>
    <t>Agència de Residus de Catalunya (ARC)</t>
  </si>
  <si>
    <t>Institut Català del Sòl  (INCASÒL)</t>
  </si>
  <si>
    <t>Infraestructures Ferroviàries de Catalunya (IFERCAT)</t>
  </si>
  <si>
    <t>FGC Mobilitat, SA</t>
  </si>
  <si>
    <t>Autoritat del Transport Metropolità, consorci per a la coordinació del sistema metropolità de transport públic de l'àrea de Barcelona (ATM)</t>
  </si>
  <si>
    <t>Consorci del Transport Públic de l'Àrea de Girona, Autoritat Territorial de Mobilitat</t>
  </si>
  <si>
    <t>Consorci del Transport Públic de l'Àrea de Lleida, Autoritat Territorial de Mobilitat</t>
  </si>
  <si>
    <t>Consorci Urbanístic per al Desenvolupament dels sectors Ca n’Alemany, Can Sabadell i Serral Llarg, del terme municipal de Viladecans, Deltabcn</t>
  </si>
  <si>
    <t>Institut Català de les Empreses Culturals (ICEC)</t>
  </si>
  <si>
    <t>Consorci del Centre de Terminologia Termcat</t>
  </si>
  <si>
    <t>Centre de Telecomunicacions i Tecnologies de la Informació de la Generalitat de Catalunya (CTTI)</t>
  </si>
  <si>
    <t>Agència per a la Competitivitat de l'Empresa</t>
  </si>
  <si>
    <t>Laboratori de Referència de Catalunya, SA</t>
  </si>
  <si>
    <t>Forest Bioengineering Solutions, SA</t>
  </si>
  <si>
    <t>Fundació Institut de Recerca en Energia de Catalunya (IREC)</t>
  </si>
  <si>
    <t>VALIDACIÓ DEPARTAMENT D'ADSCRIPCIÓ</t>
  </si>
  <si>
    <t>Càrrec:</t>
  </si>
  <si>
    <t>Recerca i Universitats</t>
  </si>
  <si>
    <t>Empresa i Treball</t>
  </si>
  <si>
    <t>PRESIDÈNCIA</t>
  </si>
  <si>
    <t>UR</t>
  </si>
  <si>
    <t>RECERCA I UNIVERSITATS</t>
  </si>
  <si>
    <t>SALUT</t>
  </si>
  <si>
    <t>EMPRESA I TREBALL</t>
  </si>
  <si>
    <t>CULTURA</t>
  </si>
  <si>
    <t>Entitat Autònoma del Diari Oficial i de Publicacions de la Generalitat (EADOP)</t>
  </si>
  <si>
    <t xml:space="preserve">Fundació Institut Català de Paleoecologia Humana i Evolució Social (IPHES) </t>
  </si>
  <si>
    <t>Total general</t>
  </si>
  <si>
    <t>A</t>
  </si>
  <si>
    <t>E</t>
  </si>
  <si>
    <t>F</t>
  </si>
  <si>
    <t>K</t>
  </si>
  <si>
    <t>L</t>
  </si>
  <si>
    <t>T</t>
  </si>
  <si>
    <t>U</t>
  </si>
  <si>
    <t>Estructurals</t>
  </si>
  <si>
    <t>Conjunturals</t>
  </si>
  <si>
    <t>100</t>
  </si>
  <si>
    <t>110</t>
  </si>
  <si>
    <t>120</t>
  </si>
  <si>
    <t>121</t>
  </si>
  <si>
    <t>125</t>
  </si>
  <si>
    <t>130</t>
  </si>
  <si>
    <t>131</t>
  </si>
  <si>
    <t>132</t>
  </si>
  <si>
    <t>150</t>
  </si>
  <si>
    <t>151</t>
  </si>
  <si>
    <t>160</t>
  </si>
  <si>
    <t>172</t>
  </si>
  <si>
    <t>Partida</t>
  </si>
  <si>
    <t>PartidaEst</t>
  </si>
  <si>
    <t>PartidaCoj</t>
  </si>
  <si>
    <t>100 Alts càrrecs</t>
  </si>
  <si>
    <t>110 Eventuals</t>
  </si>
  <si>
    <t>130 Laborals</t>
  </si>
  <si>
    <t>132 Altre personal directiu</t>
  </si>
  <si>
    <t>150 Productivitat</t>
  </si>
  <si>
    <t>151 Gratificacions serveis extraordinaris</t>
  </si>
  <si>
    <t>125 Subst. i event. funcionari</t>
  </si>
  <si>
    <t>131 Subst. i event. laboral</t>
  </si>
  <si>
    <t>12   Funcionaris</t>
  </si>
  <si>
    <t>Introducció</t>
  </si>
  <si>
    <t>D/1300001</t>
  </si>
  <si>
    <t>D/1300002</t>
  </si>
  <si>
    <t>D/1300003</t>
  </si>
  <si>
    <t>Crèdit</t>
  </si>
  <si>
    <t>Rang inferior</t>
  </si>
  <si>
    <t>Rang superior</t>
  </si>
  <si>
    <t>12</t>
  </si>
  <si>
    <t>L'objectiu és assegurar que el crèdit dotat per seguretat social és suficient tenint en compte</t>
  </si>
  <si>
    <t>Instruccions</t>
  </si>
  <si>
    <t>Loteries de Catalunya, SA</t>
  </si>
  <si>
    <t xml:space="preserve">Intracatalònia, SA </t>
  </si>
  <si>
    <t>Interhospitalia-2, AIE</t>
  </si>
  <si>
    <t>Consorci del Transport Públic del Camp de Tarragona, Autoritat Territorial de Mobilitat</t>
  </si>
  <si>
    <t>Consorci Urbanístic per al Desenvolupament dels sectors PPR Entorn de la Colònia Güell, als municipis de Santa Coloma de Cervelló i Sant Boi de Llobregat</t>
  </si>
  <si>
    <t>Centre d’Iniciatives per a la Reinserció (CIRE)</t>
  </si>
  <si>
    <t>Fundació Privada I2CAT, Internet i Innovació Digital a Catalunya</t>
  </si>
  <si>
    <t>Noves o era min 2023</t>
  </si>
  <si>
    <t>Vigent 2023</t>
  </si>
  <si>
    <t>Fundació Hospital Universitari Vall d'Hebron - Institut de Recerca (VHIR)</t>
  </si>
  <si>
    <t>Fundació Institut d'Investigació i Innovació Parc Taulí (I3PT)</t>
  </si>
  <si>
    <t>Aeroports Públics de Catalunya, SL</t>
  </si>
  <si>
    <t>Comercial de la Forja, SA</t>
  </si>
  <si>
    <t>Dotacions i crèdits pressupost 2023</t>
  </si>
  <si>
    <t>5200</t>
  </si>
  <si>
    <t>6230</t>
  </si>
  <si>
    <t>6250</t>
  </si>
  <si>
    <t>6260</t>
  </si>
  <si>
    <t>6290</t>
  </si>
  <si>
    <t>6330</t>
  </si>
  <si>
    <t>6340</t>
  </si>
  <si>
    <t>6350</t>
  </si>
  <si>
    <t>6360</t>
  </si>
  <si>
    <t>6390</t>
  </si>
  <si>
    <t>6400</t>
  </si>
  <si>
    <t>6410</t>
  </si>
  <si>
    <t>6430</t>
  </si>
  <si>
    <t>6440</t>
  </si>
  <si>
    <t>6460</t>
  </si>
  <si>
    <t>6500</t>
  </si>
  <si>
    <t>6510</t>
  </si>
  <si>
    <t>6540</t>
  </si>
  <si>
    <t>6550</t>
  </si>
  <si>
    <t>6570</t>
  </si>
  <si>
    <t>6580</t>
  </si>
  <si>
    <t>6600</t>
  </si>
  <si>
    <t>6620</t>
  </si>
  <si>
    <t>6630</t>
  </si>
  <si>
    <t>6640</t>
  </si>
  <si>
    <t>6650</t>
  </si>
  <si>
    <t>6670</t>
  </si>
  <si>
    <t>6680</t>
  </si>
  <si>
    <t>6720</t>
  </si>
  <si>
    <t>6740</t>
  </si>
  <si>
    <t>6750</t>
  </si>
  <si>
    <t>6760</t>
  </si>
  <si>
    <t>6800</t>
  </si>
  <si>
    <t>6810</t>
  </si>
  <si>
    <t>6830</t>
  </si>
  <si>
    <t>6880</t>
  </si>
  <si>
    <t>6890</t>
  </si>
  <si>
    <t>6900</t>
  </si>
  <si>
    <t>6930</t>
  </si>
  <si>
    <t>6950</t>
  </si>
  <si>
    <t>6960</t>
  </si>
  <si>
    <t>6970</t>
  </si>
  <si>
    <t>6980</t>
  </si>
  <si>
    <t>6990</t>
  </si>
  <si>
    <t>7000</t>
  </si>
  <si>
    <t>7010</t>
  </si>
  <si>
    <t>7025</t>
  </si>
  <si>
    <t>7030</t>
  </si>
  <si>
    <t>7040</t>
  </si>
  <si>
    <t>7055</t>
  </si>
  <si>
    <t>7065</t>
  </si>
  <si>
    <t>7095</t>
  </si>
  <si>
    <t>7105</t>
  </si>
  <si>
    <t>7120</t>
  </si>
  <si>
    <t>7135</t>
  </si>
  <si>
    <t>7140</t>
  </si>
  <si>
    <t>7145</t>
  </si>
  <si>
    <t>7150</t>
  </si>
  <si>
    <t>7155</t>
  </si>
  <si>
    <t>7175</t>
  </si>
  <si>
    <t>7185</t>
  </si>
  <si>
    <t>7200</t>
  </si>
  <si>
    <t>7210</t>
  </si>
  <si>
    <t>7215</t>
  </si>
  <si>
    <t>7230</t>
  </si>
  <si>
    <t>7235</t>
  </si>
  <si>
    <t>7240</t>
  </si>
  <si>
    <t>7290</t>
  </si>
  <si>
    <t>7430</t>
  </si>
  <si>
    <t>7435</t>
  </si>
  <si>
    <t>7450</t>
  </si>
  <si>
    <t>7465</t>
  </si>
  <si>
    <t>7470</t>
  </si>
  <si>
    <t>7475</t>
  </si>
  <si>
    <t>7490</t>
  </si>
  <si>
    <t>7495</t>
  </si>
  <si>
    <t>7510</t>
  </si>
  <si>
    <t>7520</t>
  </si>
  <si>
    <t>7530</t>
  </si>
  <si>
    <t>7540</t>
  </si>
  <si>
    <t>7545</t>
  </si>
  <si>
    <t>7550</t>
  </si>
  <si>
    <t>7560</t>
  </si>
  <si>
    <t>7565</t>
  </si>
  <si>
    <t>7575</t>
  </si>
  <si>
    <t>7580</t>
  </si>
  <si>
    <t>7585</t>
  </si>
  <si>
    <t>7590</t>
  </si>
  <si>
    <t>7595</t>
  </si>
  <si>
    <t>7600</t>
  </si>
  <si>
    <t>7610</t>
  </si>
  <si>
    <t>7620</t>
  </si>
  <si>
    <t>7625</t>
  </si>
  <si>
    <t>7635</t>
  </si>
  <si>
    <t>7660</t>
  </si>
  <si>
    <t>7670</t>
  </si>
  <si>
    <t>7695</t>
  </si>
  <si>
    <t>7705</t>
  </si>
  <si>
    <t>7720</t>
  </si>
  <si>
    <t>7735</t>
  </si>
  <si>
    <t>7750</t>
  </si>
  <si>
    <t>7760</t>
  </si>
  <si>
    <t>7785</t>
  </si>
  <si>
    <t>7870</t>
  </si>
  <si>
    <t>7900</t>
  </si>
  <si>
    <t>7910</t>
  </si>
  <si>
    <t>7920</t>
  </si>
  <si>
    <t>7930</t>
  </si>
  <si>
    <t>7940</t>
  </si>
  <si>
    <t>7960</t>
  </si>
  <si>
    <t>7970</t>
  </si>
  <si>
    <t>8030</t>
  </si>
  <si>
    <t>8060</t>
  </si>
  <si>
    <t>8080</t>
  </si>
  <si>
    <t>8120</t>
  </si>
  <si>
    <t>8140</t>
  </si>
  <si>
    <t>8150</t>
  </si>
  <si>
    <t>8170</t>
  </si>
  <si>
    <t>8180</t>
  </si>
  <si>
    <t>8190</t>
  </si>
  <si>
    <t>8220</t>
  </si>
  <si>
    <t>8230</t>
  </si>
  <si>
    <t>8240</t>
  </si>
  <si>
    <t>8270</t>
  </si>
  <si>
    <t>8290</t>
  </si>
  <si>
    <t>8300</t>
  </si>
  <si>
    <t>8330</t>
  </si>
  <si>
    <t>8390</t>
  </si>
  <si>
    <t>8440</t>
  </si>
  <si>
    <t>8450</t>
  </si>
  <si>
    <t>8460</t>
  </si>
  <si>
    <t>8470</t>
  </si>
  <si>
    <t>8480</t>
  </si>
  <si>
    <t>8490</t>
  </si>
  <si>
    <t>8500</t>
  </si>
  <si>
    <t>8520</t>
  </si>
  <si>
    <t>8570</t>
  </si>
  <si>
    <t>8620</t>
  </si>
  <si>
    <t>8630</t>
  </si>
  <si>
    <t>8650</t>
  </si>
  <si>
    <t>8755</t>
  </si>
  <si>
    <t>8775</t>
  </si>
  <si>
    <t>8780</t>
  </si>
  <si>
    <t>8820</t>
  </si>
  <si>
    <t>8840</t>
  </si>
  <si>
    <t>8855</t>
  </si>
  <si>
    <t>8875</t>
  </si>
  <si>
    <t>8895</t>
  </si>
  <si>
    <t>8915</t>
  </si>
  <si>
    <t>8930</t>
  </si>
  <si>
    <t>8950</t>
  </si>
  <si>
    <t>8960</t>
  </si>
  <si>
    <t>8980</t>
  </si>
  <si>
    <t>8990</t>
  </si>
  <si>
    <t>8995</t>
  </si>
  <si>
    <t>9210</t>
  </si>
  <si>
    <t>9285</t>
  </si>
  <si>
    <t>9287</t>
  </si>
  <si>
    <t>9288</t>
  </si>
  <si>
    <t>9327</t>
  </si>
  <si>
    <t>9333</t>
  </si>
  <si>
    <t>9339</t>
  </si>
  <si>
    <t>9390</t>
  </si>
  <si>
    <t>9406</t>
  </si>
  <si>
    <t>9418</t>
  </si>
  <si>
    <t>9465</t>
  </si>
  <si>
    <t>9486</t>
  </si>
  <si>
    <t>9523</t>
  </si>
  <si>
    <t>9856</t>
  </si>
  <si>
    <t>9860</t>
  </si>
  <si>
    <t>9870</t>
  </si>
  <si>
    <t>9890</t>
  </si>
  <si>
    <t>9912</t>
  </si>
  <si>
    <t>9947</t>
  </si>
  <si>
    <t>9955</t>
  </si>
  <si>
    <t>9956</t>
  </si>
  <si>
    <t>9960</t>
  </si>
  <si>
    <t>9984</t>
  </si>
  <si>
    <t>9455</t>
  </si>
  <si>
    <t>9721</t>
  </si>
  <si>
    <t>9881</t>
  </si>
  <si>
    <t>Ex. avant - projecte</t>
  </si>
  <si>
    <t>Ex. Anterior</t>
  </si>
  <si>
    <t>Agrupació</t>
  </si>
  <si>
    <t>Centre Gestor</t>
  </si>
  <si>
    <t>Programa</t>
  </si>
  <si>
    <t>Descripció Càrrec</t>
  </si>
  <si>
    <t>Places act.</t>
  </si>
  <si>
    <t>Places anter.</t>
  </si>
  <si>
    <t>Var. places</t>
  </si>
  <si>
    <t>Motiu var.</t>
  </si>
  <si>
    <t>Adjuntar memòria</t>
  </si>
  <si>
    <t>Justif. var. places</t>
  </si>
  <si>
    <t>Data efectivitat</t>
  </si>
  <si>
    <t>Crèdits act.</t>
  </si>
  <si>
    <t>Crèdits anter.</t>
  </si>
  <si>
    <t>Var. crèdits</t>
  </si>
  <si>
    <t>En %</t>
  </si>
  <si>
    <t>Justif. var. crèdits</t>
  </si>
  <si>
    <t>Control rangs</t>
  </si>
  <si>
    <t>Valor rang</t>
  </si>
  <si>
    <t>Justif. rang</t>
  </si>
  <si>
    <t>Ingressos propis</t>
  </si>
  <si>
    <t>Recursos externs a la Generalitat</t>
  </si>
  <si>
    <t>De la Generalitat o del seu sector públic</t>
  </si>
  <si>
    <t>Consolida</t>
  </si>
  <si>
    <t>Sí</t>
  </si>
  <si>
    <t>10</t>
  </si>
  <si>
    <t>No</t>
  </si>
  <si>
    <t>11</t>
  </si>
  <si>
    <t>Funcionari</t>
  </si>
  <si>
    <t>Subst. i event. funcionaris</t>
  </si>
  <si>
    <t>Laboral</t>
  </si>
  <si>
    <t>Subst. i event. laborals</t>
  </si>
  <si>
    <t>Altre personal directiu</t>
  </si>
  <si>
    <t>16</t>
  </si>
  <si>
    <t>Plantilla 2 annex de personal</t>
  </si>
  <si>
    <t>Tipus personal</t>
  </si>
  <si>
    <t>Descripció tipus</t>
  </si>
  <si>
    <t>Grup</t>
  </si>
  <si>
    <t>Descripció grup</t>
  </si>
  <si>
    <t>Comarca</t>
  </si>
  <si>
    <t>Places</t>
  </si>
  <si>
    <t>Descripció càrrec associat</t>
  </si>
  <si>
    <t>Titulats superiors</t>
  </si>
  <si>
    <t>B</t>
  </si>
  <si>
    <t>Titulats grau mitjà</t>
  </si>
  <si>
    <t>Subs. I event. Funcionari</t>
  </si>
  <si>
    <t>C</t>
  </si>
  <si>
    <t>Tit. Batxiller o similar</t>
  </si>
  <si>
    <t>Subs. I event. Laboral</t>
  </si>
  <si>
    <t>D</t>
  </si>
  <si>
    <t>Grad. Escolar o similar</t>
  </si>
  <si>
    <t>Certificat d'escolaritat</t>
  </si>
  <si>
    <t>W</t>
  </si>
  <si>
    <t>TipusPersonal</t>
  </si>
  <si>
    <t>Òrgans superiors de la Generalitat i control extern</t>
  </si>
  <si>
    <t>Impuls i coordinació de l'acció de govern</t>
  </si>
  <si>
    <t>Atenció ciutadana i difusió dels serveis de la Generalitat</t>
  </si>
  <si>
    <t>Impuls de l'autogovern i del desplegament estatutari</t>
  </si>
  <si>
    <t>Transparència i Govern Obert</t>
  </si>
  <si>
    <t>Direcció i administració generals</t>
  </si>
  <si>
    <t>Formació i selecció del personal i recerca</t>
  </si>
  <si>
    <t>Regulació, control i gestió del joc</t>
  </si>
  <si>
    <t>Administració de les finances de la Generalitat</t>
  </si>
  <si>
    <t>Gestió d'equipaments i inversions públiques</t>
  </si>
  <si>
    <t>Relacions institucionals, memòria, pau i drets humans</t>
  </si>
  <si>
    <t>Organització, gestió i seguiment de processos electorals</t>
  </si>
  <si>
    <t>Administració de justícia i Ministeri Fiscal</t>
  </si>
  <si>
    <t>Serveis de justícia juvenil i atenció a les persones afectades pel delicte</t>
  </si>
  <si>
    <t>Serveis penitenciaris i mesures penals alternatives</t>
  </si>
  <si>
    <t xml:space="preserve">Dret civil, mediació i entitats jurídiques </t>
  </si>
  <si>
    <t>Formació del personal de l'àmbit de justícia</t>
  </si>
  <si>
    <t>Seguretat ciutadana</t>
  </si>
  <si>
    <t>Trànsit i seguretat viària</t>
  </si>
  <si>
    <t>Prevenció, extinció d'incendis i salvaments</t>
  </si>
  <si>
    <t>Formació del personal de seguretat i emergències</t>
  </si>
  <si>
    <t>Protecció civil</t>
  </si>
  <si>
    <t>Relacions exteriors</t>
  </si>
  <si>
    <t>Cooperació al desenvolupament</t>
  </si>
  <si>
    <t>Altres programes socials</t>
  </si>
  <si>
    <t>Suport a les famílies</t>
  </si>
  <si>
    <t>Atenció a la immigració</t>
  </si>
  <si>
    <t>Promoció de l'autonomia personal</t>
  </si>
  <si>
    <t>Igualtat i respecte a la diversitat</t>
  </si>
  <si>
    <t>Inclusió social i lluita contra la pobresa</t>
  </si>
  <si>
    <t>Atenció a la infància i l'adolescència</t>
  </si>
  <si>
    <t>Polítiques de joventut</t>
  </si>
  <si>
    <t>Polítiques de dones</t>
  </si>
  <si>
    <t>Acció cívica i voluntariat</t>
  </si>
  <si>
    <t>Relacions amb les confessions religioses</t>
  </si>
  <si>
    <t>Ocupabilitat i autoocupació</t>
  </si>
  <si>
    <t>Igualtat, qualitat i integració laboral</t>
  </si>
  <si>
    <t>Formació professional agrària i pesquera</t>
  </si>
  <si>
    <t>Atenció primària de salut</t>
  </si>
  <si>
    <t>Atenció especialitzada de salut</t>
  </si>
  <si>
    <t xml:space="preserve">Salut pública </t>
  </si>
  <si>
    <t>Transferències internes per serveis de salut</t>
  </si>
  <si>
    <t>Altres serveis de salut</t>
  </si>
  <si>
    <t>Educació general</t>
  </si>
  <si>
    <t>Educació universitària</t>
  </si>
  <si>
    <t>Serveis complementaris a l'educació</t>
  </si>
  <si>
    <t>Beques i ajuts a l'estudi</t>
  </si>
  <si>
    <t>Formació del personal docent</t>
  </si>
  <si>
    <t>Habitatge</t>
  </si>
  <si>
    <t>Barris i nuclis antics</t>
  </si>
  <si>
    <t xml:space="preserve">Creadors i empreses culturals  </t>
  </si>
  <si>
    <t>Internacionalització de la cultura</t>
  </si>
  <si>
    <t>Patrimoni cultural</t>
  </si>
  <si>
    <t xml:space="preserve">Associacionisme </t>
  </si>
  <si>
    <t>Grans institucions culturals</t>
  </si>
  <si>
    <t>Promoció de la llengua catalana</t>
  </si>
  <si>
    <t>Ordenació, control i informació sobre el consum</t>
  </si>
  <si>
    <t>Activitat física i esport</t>
  </si>
  <si>
    <t>Cicle de l'aigua</t>
  </si>
  <si>
    <t>Carreteres</t>
  </si>
  <si>
    <t>Infraestructures ferroviàries</t>
  </si>
  <si>
    <t>Suport al transport públic de viatgers</t>
  </si>
  <si>
    <t>Ports i transport marítim</t>
  </si>
  <si>
    <t>Aeroports i transport aeri</t>
  </si>
  <si>
    <t>Logística i altres actuacions de suport al transport de mercaderies</t>
  </si>
  <si>
    <t>Infraestructures del transport de viatgers per carretera</t>
  </si>
  <si>
    <t>E-infraestructures</t>
  </si>
  <si>
    <t xml:space="preserve">Societat digital </t>
  </si>
  <si>
    <t>Mitjans de comunicació social</t>
  </si>
  <si>
    <t>Ordenació del territori i urbanisme</t>
  </si>
  <si>
    <t>Ordenació i promoció de sòl i edificis industrials i serveis</t>
  </si>
  <si>
    <t>Actuacions a la costa</t>
  </si>
  <si>
    <t>Protecció i conservació del medi natural i la biodiversitat</t>
  </si>
  <si>
    <t>Infraestructura i gestió de tractament de residus</t>
  </si>
  <si>
    <t>Polítiques i sensibilització ambientals</t>
  </si>
  <si>
    <t>Prevenció i control ambiental</t>
  </si>
  <si>
    <t>Infraestructures per al desenvolupament rural</t>
  </si>
  <si>
    <t xml:space="preserve">Infraestructures de regadius i ordenació parcel·lària  </t>
  </si>
  <si>
    <t>Recerca i Desenvolupament</t>
  </si>
  <si>
    <t>Recerca i Desenvolupament en ciència i tecnologia agroalimentària</t>
  </si>
  <si>
    <t>Recerca i Desenvolupament biomèdics i en ciències de la salut</t>
  </si>
  <si>
    <t>Innovació</t>
  </si>
  <si>
    <t>Cartografia, geologia i geofísica</t>
  </si>
  <si>
    <t>Meteorologia</t>
  </si>
  <si>
    <t>Estadística</t>
  </si>
  <si>
    <t>Avaluació de polítiques i estudis d'opinió</t>
  </si>
  <si>
    <t>Sanitat vegetal, animal i control de les produccions</t>
  </si>
  <si>
    <t>Ordenació, reconversió i suport als subsectors agraris i pesquers i d'activitats marítimes</t>
  </si>
  <si>
    <t>Suport a l'agroindústria, la comercialització i la regulació de mercats</t>
  </si>
  <si>
    <t>Modernització i millora de les estructures empresarials agràries i pesqueres</t>
  </si>
  <si>
    <t>Diversificació econòmica i qualitat de vida al món rural</t>
  </si>
  <si>
    <t>Seguretat i prevenció del risc</t>
  </si>
  <si>
    <t>Suport a la indústria</t>
  </si>
  <si>
    <t>Energia</t>
  </si>
  <si>
    <t>Actuacions en mineria i protecció radiològica</t>
  </si>
  <si>
    <t>Ordenació i promoció del comerç i l'artesania</t>
  </si>
  <si>
    <t>Ordenació, foment i promoció turística</t>
  </si>
  <si>
    <t>Emprenedoria i foment empresarial</t>
  </si>
  <si>
    <t>Internacionalització, promoció i foment del comerç exterior</t>
  </si>
  <si>
    <t>Foment i regulació del sector financer i tutela financera dels ens locals</t>
  </si>
  <si>
    <t xml:space="preserve">Crèdit oficial </t>
  </si>
  <si>
    <t>Promoció i defensa de la competència</t>
  </si>
  <si>
    <t>Suport financer de la Generalitat als ens locals</t>
  </si>
  <si>
    <t>Participació dels ens locals en els ingressos de l'Estat</t>
  </si>
  <si>
    <t>Suport a obres i serveis dels ens locals</t>
  </si>
  <si>
    <t>Fons de Contingència</t>
  </si>
  <si>
    <t>Deute públic</t>
  </si>
  <si>
    <t>Programes</t>
  </si>
  <si>
    <t>Descripció Programa</t>
  </si>
  <si>
    <t>01</t>
  </si>
  <si>
    <t>Alt Camp</t>
  </si>
  <si>
    <t>02</t>
  </si>
  <si>
    <t>Alt Empordà</t>
  </si>
  <si>
    <t>03</t>
  </si>
  <si>
    <t>Alt Penedès</t>
  </si>
  <si>
    <t>04</t>
  </si>
  <si>
    <t>Alt Urgell</t>
  </si>
  <si>
    <t>05</t>
  </si>
  <si>
    <t>Alta Ribagorça</t>
  </si>
  <si>
    <t>06</t>
  </si>
  <si>
    <t>Anoia</t>
  </si>
  <si>
    <t>07</t>
  </si>
  <si>
    <t>Bages</t>
  </si>
  <si>
    <t>08</t>
  </si>
  <si>
    <t>Baix Camp</t>
  </si>
  <si>
    <t>09</t>
  </si>
  <si>
    <t>Baix Ebre</t>
  </si>
  <si>
    <t>Baix Empordà</t>
  </si>
  <si>
    <t>Baix Llobregat</t>
  </si>
  <si>
    <t>Baix Penedès</t>
  </si>
  <si>
    <t>13</t>
  </si>
  <si>
    <t>Barcelonès</t>
  </si>
  <si>
    <t>14</t>
  </si>
  <si>
    <t>Berguedà</t>
  </si>
  <si>
    <t>15</t>
  </si>
  <si>
    <t>Cerdanya</t>
  </si>
  <si>
    <t>Conca de Barberà</t>
  </si>
  <si>
    <t>17</t>
  </si>
  <si>
    <t>Garraf</t>
  </si>
  <si>
    <t>18</t>
  </si>
  <si>
    <t>Garrigues</t>
  </si>
  <si>
    <t>19</t>
  </si>
  <si>
    <t>Garrotxa</t>
  </si>
  <si>
    <t>20</t>
  </si>
  <si>
    <t>Gironès</t>
  </si>
  <si>
    <t>21</t>
  </si>
  <si>
    <t>Maresme</t>
  </si>
  <si>
    <t>22</t>
  </si>
  <si>
    <t>Montsià</t>
  </si>
  <si>
    <t>23</t>
  </si>
  <si>
    <t>Noguera</t>
  </si>
  <si>
    <t>24</t>
  </si>
  <si>
    <t>Osona</t>
  </si>
  <si>
    <t>25</t>
  </si>
  <si>
    <t>Pallars Jussà</t>
  </si>
  <si>
    <t>26</t>
  </si>
  <si>
    <t>Pallars Sobirà</t>
  </si>
  <si>
    <t>27</t>
  </si>
  <si>
    <t>Pla d'Urgell</t>
  </si>
  <si>
    <t>28</t>
  </si>
  <si>
    <t>Pla de l'Estany</t>
  </si>
  <si>
    <t>29</t>
  </si>
  <si>
    <t>Priorat</t>
  </si>
  <si>
    <t>30</t>
  </si>
  <si>
    <t>Ribera d'Ebre</t>
  </si>
  <si>
    <t>31</t>
  </si>
  <si>
    <t>Ripollès</t>
  </si>
  <si>
    <t>32</t>
  </si>
  <si>
    <t>Segarra</t>
  </si>
  <si>
    <t>33</t>
  </si>
  <si>
    <t>Segrià</t>
  </si>
  <si>
    <t>34</t>
  </si>
  <si>
    <t>Selva</t>
  </si>
  <si>
    <t>35</t>
  </si>
  <si>
    <t>Solsonès</t>
  </si>
  <si>
    <t>36</t>
  </si>
  <si>
    <t>Tarragonès</t>
  </si>
  <si>
    <t>37</t>
  </si>
  <si>
    <t>Terra Alta</t>
  </si>
  <si>
    <t>38</t>
  </si>
  <si>
    <t>Urgell</t>
  </si>
  <si>
    <t>39</t>
  </si>
  <si>
    <t>Aran</t>
  </si>
  <si>
    <t>40</t>
  </si>
  <si>
    <t>Vallès Occidental</t>
  </si>
  <si>
    <t>41</t>
  </si>
  <si>
    <t>Vallès Oriental</t>
  </si>
  <si>
    <t>42</t>
  </si>
  <si>
    <t>Moianès</t>
  </si>
  <si>
    <t>43</t>
  </si>
  <si>
    <t>Lluçanès</t>
  </si>
  <si>
    <t>99</t>
  </si>
  <si>
    <t>No territorialitzable</t>
  </si>
  <si>
    <t>Comarques</t>
  </si>
  <si>
    <t>MotiusVar</t>
  </si>
  <si>
    <t>173</t>
  </si>
  <si>
    <t>Codi de Comarca</t>
  </si>
  <si>
    <t>Persona de contacte:</t>
  </si>
  <si>
    <t>Correu electrònic:</t>
  </si>
  <si>
    <t>Etiquetes de fila</t>
  </si>
  <si>
    <t>411</t>
  </si>
  <si>
    <t>412</t>
  </si>
  <si>
    <t>124</t>
  </si>
  <si>
    <t>533</t>
  </si>
  <si>
    <t>531</t>
  </si>
  <si>
    <t>672</t>
  </si>
  <si>
    <t>445</t>
  </si>
  <si>
    <t>471</t>
  </si>
  <si>
    <t>522</t>
  </si>
  <si>
    <t>651</t>
  </si>
  <si>
    <t>126</t>
  </si>
  <si>
    <t>526</t>
  </si>
  <si>
    <t>572</t>
  </si>
  <si>
    <t>613</t>
  </si>
  <si>
    <t>213</t>
  </si>
  <si>
    <t>631</t>
  </si>
  <si>
    <t>622</t>
  </si>
  <si>
    <t>511</t>
  </si>
  <si>
    <t>552</t>
  </si>
  <si>
    <t>551</t>
  </si>
  <si>
    <t>419</t>
  </si>
  <si>
    <t>524</t>
  </si>
  <si>
    <t>431</t>
  </si>
  <si>
    <t>432</t>
  </si>
  <si>
    <t>543</t>
  </si>
  <si>
    <t>441</t>
  </si>
  <si>
    <t>442</t>
  </si>
  <si>
    <t>443</t>
  </si>
  <si>
    <t>582</t>
  </si>
  <si>
    <t>232</t>
  </si>
  <si>
    <t>422</t>
  </si>
  <si>
    <t>523</t>
  </si>
  <si>
    <t>584</t>
  </si>
  <si>
    <t>231</t>
  </si>
  <si>
    <t>111</t>
  </si>
  <si>
    <t>571</t>
  </si>
  <si>
    <t>573</t>
  </si>
  <si>
    <t>315</t>
  </si>
  <si>
    <t>532</t>
  </si>
  <si>
    <t>641</t>
  </si>
  <si>
    <t>451</t>
  </si>
  <si>
    <t>542</t>
  </si>
  <si>
    <t>581</t>
  </si>
  <si>
    <t>414</t>
  </si>
  <si>
    <t>421</t>
  </si>
  <si>
    <t>321</t>
  </si>
  <si>
    <t>525</t>
  </si>
  <si>
    <t>425</t>
  </si>
  <si>
    <t>424</t>
  </si>
  <si>
    <t>444</t>
  </si>
  <si>
    <t>331</t>
  </si>
  <si>
    <t>313</t>
  </si>
  <si>
    <t>317</t>
  </si>
  <si>
    <t>318</t>
  </si>
  <si>
    <t>225</t>
  </si>
  <si>
    <t>(en blanc)</t>
  </si>
  <si>
    <t>Centres ges</t>
  </si>
  <si>
    <t>Marques</t>
  </si>
  <si>
    <t>(antigues plantilla 2 i fitxa 6)</t>
  </si>
  <si>
    <t>INDEX</t>
  </si>
  <si>
    <t>Annex de personal (excel)</t>
  </si>
  <si>
    <t>Annex de personal (GECAT)</t>
  </si>
  <si>
    <t>Consulta annex de personal i variacions</t>
  </si>
  <si>
    <t>Manual tècnic de GECAT</t>
  </si>
  <si>
    <t xml:space="preserve">       · Annex de personal (excel)</t>
  </si>
  <si>
    <t xml:space="preserve">       · Annex de personal (GECAT)</t>
  </si>
  <si>
    <t xml:space="preserve">       · Manual tècnic de GECAT</t>
  </si>
  <si>
    <t>(l’annex de personal) i de la fitxa 6 (proposta de variacions de les despeses de personal).</t>
  </si>
  <si>
    <t xml:space="preserve">Finances – Pressupostos – Annexes de Pressupostos – Menú d’operació – Annexes de </t>
  </si>
  <si>
    <t xml:space="preserve">Finances – Pressupostos – Annexes de Pressupostos – Menú sistema d’informació – Annex </t>
  </si>
  <si>
    <t>de personal – Consulta annex de personal i variacions</t>
  </si>
  <si>
    <r>
      <t>Només s’ha d’introduir informació a les cel·les marcades en color</t>
    </r>
    <r>
      <rPr>
        <sz val="11"/>
        <color theme="1"/>
        <rFont val="Calibri"/>
        <family val="2"/>
      </rPr>
      <t>, començant per la cel·la</t>
    </r>
  </si>
  <si>
    <r>
      <t xml:space="preserve"> relativa al </t>
    </r>
    <r>
      <rPr>
        <b/>
        <sz val="11"/>
        <color theme="1"/>
        <rFont val="Calibri"/>
        <family val="2"/>
      </rPr>
      <t>Codi entitat</t>
    </r>
    <r>
      <rPr>
        <sz val="11"/>
        <color theme="1"/>
        <rFont val="Calibri"/>
        <family val="2"/>
      </rPr>
      <t xml:space="preserve"> i les del requadre superior dret (“Persona de contacte”, “Càrrec”,</t>
    </r>
  </si>
  <si>
    <t xml:space="preserve"> “Correu electrònic”).</t>
  </si>
  <si>
    <t>anteriors, però s’han afegit algunes columnes descriptives per facilitar el seu emplenament:</t>
  </si>
  <si>
    <r>
      <t xml:space="preserve">· </t>
    </r>
    <r>
      <rPr>
        <b/>
        <sz val="11"/>
        <color theme="1"/>
        <rFont val="Calibri"/>
        <family val="2"/>
      </rPr>
      <t>Programa</t>
    </r>
    <r>
      <rPr>
        <sz val="11"/>
        <color theme="1"/>
        <rFont val="Calibri"/>
        <family val="2"/>
      </rPr>
      <t>: codi del programa pressupostari al que està adscrit el personal. S’ha d’escollir en</t>
    </r>
  </si>
  <si>
    <t>el desplegable el codi del programa corresponent. Cada plaça s’ha d’incloure en un únic</t>
  </si>
  <si>
    <t>programa pressupostari i en el cas que participi en varis programes s’ha d’imputar al qual</t>
  </si>
  <si>
    <t>tingui major dedicació. El programa de la plaça ha de coincidir amb l’associat al crèdit</t>
  </si>
  <si>
    <t>pressupostari.</t>
  </si>
  <si>
    <r>
      <t xml:space="preserve">· </t>
    </r>
    <r>
      <rPr>
        <b/>
        <sz val="11"/>
        <color theme="1"/>
        <rFont val="Calibri"/>
        <family val="2"/>
      </rPr>
      <t>Tipus personal</t>
    </r>
    <r>
      <rPr>
        <sz val="11"/>
        <color theme="1"/>
        <rFont val="Calibri"/>
        <family val="2"/>
      </rPr>
      <t>: en funció de si es personal estructural (plantilla) o conjuntural (eventualitats</t>
    </r>
  </si>
  <si>
    <t>o reforços) poden ser:</t>
  </si>
  <si>
    <t>Subs. i event. Funcionari</t>
  </si>
  <si>
    <t>Subs. i event. Laboral</t>
  </si>
  <si>
    <t>Es important tenir en compte que cada tipus de personal va associat a determinats crèdits</t>
  </si>
  <si>
    <t>pressupostaris, de forma que si s’informa per exemple un personal L (laboral) necessàriament</t>
  </si>
  <si>
    <t>haurà d’existir dotació pressupostària als crèdits 130 (corresponents a bàsiques,</t>
  </si>
  <si>
    <t>complementàries i altres remuneracions de Laborals). La correspondència es la següent:</t>
  </si>
  <si>
    <t>Concepte 132</t>
  </si>
  <si>
    <t>Conceptes 120 i 121</t>
  </si>
  <si>
    <t>Concepte 130</t>
  </si>
  <si>
    <t>Concepte 125</t>
  </si>
  <si>
    <t>Concepte 131</t>
  </si>
  <si>
    <r>
      <t xml:space="preserve">· </t>
    </r>
    <r>
      <rPr>
        <b/>
        <sz val="11"/>
        <color theme="1"/>
        <rFont val="Calibri"/>
        <family val="2"/>
      </rPr>
      <t>Grup</t>
    </r>
    <r>
      <rPr>
        <sz val="11"/>
        <color theme="1"/>
        <rFont val="Calibri"/>
        <family val="2"/>
      </rPr>
      <t>: segons la titulació acadèmica exigida per ocupar el lloc de treball:</t>
    </r>
  </si>
  <si>
    <t>Titulació</t>
  </si>
  <si>
    <t>Doctorat, llicenciat universitari o equivalent</t>
  </si>
  <si>
    <t>Diplomat universitari o equivalent</t>
  </si>
  <si>
    <t>Batxiller, FP2 o equivalent</t>
  </si>
  <si>
    <t>ESO, Graduat escolar o equivalent</t>
  </si>
  <si>
    <t>Estudis primaris</t>
  </si>
  <si>
    <r>
      <t>Altres (</t>
    </r>
    <r>
      <rPr>
        <b/>
        <sz val="11"/>
        <color rgb="FF000000"/>
        <rFont val="Calibri"/>
        <family val="2"/>
      </rPr>
      <t>per places K</t>
    </r>
    <r>
      <rPr>
        <sz val="11"/>
        <color rgb="FF000000"/>
        <rFont val="Calibri"/>
        <family val="2"/>
      </rPr>
      <t xml:space="preserve"> “Altre personal directiu”)</t>
    </r>
  </si>
  <si>
    <t>El grup W sempre es el que s’ha de consignar per les places tipus K (Altre personal directiu).</t>
  </si>
  <si>
    <r>
      <t xml:space="preserve">· </t>
    </r>
    <r>
      <rPr>
        <b/>
        <sz val="11"/>
        <color theme="1"/>
        <rFont val="Calibri"/>
        <family val="2"/>
      </rPr>
      <t>Comarca</t>
    </r>
    <r>
      <rPr>
        <sz val="11"/>
        <color theme="1"/>
        <rFont val="Calibri"/>
        <family val="2"/>
      </rPr>
      <t>: segons l’àmbit territorial de l’entitat. Si aquest àmbit territorial abasta diferents</t>
    </r>
  </si>
  <si>
    <t>comarques s’ha de classificar com a “no territorialitzable”. Apareix un desplegable amb el nom</t>
  </si>
  <si>
    <t>de les comarques.</t>
  </si>
  <si>
    <r>
      <t xml:space="preserve">· </t>
    </r>
    <r>
      <rPr>
        <b/>
        <sz val="11"/>
        <color theme="1"/>
        <rFont val="Calibri"/>
        <family val="2"/>
      </rPr>
      <t>Places</t>
    </r>
    <r>
      <rPr>
        <sz val="11"/>
        <color theme="1"/>
        <rFont val="Calibri"/>
        <family val="2"/>
      </rPr>
      <t>: s’han d’incloure exclusivament les places que tinguin dotació pressupostària en el</t>
    </r>
  </si>
  <si>
    <r>
      <t xml:space="preserve">Capítol 1 </t>
    </r>
    <r>
      <rPr>
        <b/>
        <sz val="11"/>
        <color theme="1"/>
        <rFont val="Calibri"/>
        <family val="2"/>
      </rPr>
      <t>de l’avantprojecte que s’està elaborant</t>
    </r>
    <r>
      <rPr>
        <sz val="11"/>
        <color theme="1"/>
        <rFont val="Calibri"/>
        <family val="2"/>
      </rPr>
      <t>, i s’han de consignar en termes de places</t>
    </r>
  </si>
  <si>
    <t>Per la quantificació de places equivalents a temps complet es computarà cada plaça en</t>
  </si>
  <si>
    <t>proporció a la jornada ordinària diària o setmanal i referida a 12 mesos. Per les places de</t>
  </si>
  <si>
    <t>serveis es computaran només en termes equivalents en relació amb la jornada ordinària diària</t>
  </si>
  <si>
    <t>o setmanal, per tant, excepcionalment aquestes places es consignaran senceres encara que</t>
  </si>
  <si>
    <t>estiguin pressupostades per un període inferior a 12 mesos.</t>
  </si>
  <si>
    <t>personal - Elaboració annex de personal i variacions</t>
  </si>
  <si>
    <t>Omplir les dades de la pantalla inicial:</t>
  </si>
  <si>
    <t>Un cop dintre de la transacció anar a “Manteniment d’annexes de Personal”:</t>
  </si>
  <si>
    <t>Així mateix, per introduir la “Persona de contacte”, “Càrrec”, “Correu electrònic” s’ha d’anar</t>
  </si>
  <si>
    <t xml:space="preserve">Es demana que es faci constar un responsable del Departament d’adscripció de l’entitat (en </t>
  </si>
  <si>
    <r>
      <t>cap cas de cada entitat considerada individualment)</t>
    </r>
    <r>
      <rPr>
        <sz val="11"/>
        <color theme="1"/>
        <rFont val="Calibri"/>
        <family val="2"/>
      </rPr>
      <t xml:space="preserve"> amb el qual la Direcció General de</t>
    </r>
  </si>
  <si>
    <t>Pressupostos pugui contactar en cas que sigui necessari resoldre dubtes o demanar informació</t>
  </si>
  <si>
    <t>complementària.</t>
  </si>
  <si>
    <t>Un cop introduïdes i guardades les dades es pot passar al següent pas.</t>
  </si>
  <si>
    <t>En aquest llibre es tracta d’explicar les variacions de personal i / o de crèdits que existeixin</t>
  </si>
  <si>
    <t>entre les dades informades en l’avantprojecte de pressupost que s’està elaborant i les de</t>
  </si>
  <si>
    <t>apareixeran omplertes. Així, per exemple, per l’entitat 8220 apareixerien omplertes les</t>
  </si>
  <si>
    <t>següents dades:</t>
  </si>
  <si>
    <t>· les relatives a la identificació de l’entitat:</t>
  </si>
  <si>
    <t>· les relatives a la persona de contacte:</t>
  </si>
  <si>
    <t>· les relatives a les places informades per l’avantprojecte en curs (atès que s’han</t>
  </si>
  <si>
    <t>informat abans) i les de l’últim</t>
  </si>
  <si>
    <t>exercici aprovat:</t>
  </si>
  <si>
    <t>· i les relatives als crèdits pressupostaris de capítol 1 aprovats l’últim pressupost</t>
  </si>
  <si>
    <t>(columna P):</t>
  </si>
  <si>
    <t>A partir d’aquí s’han de començar a omplir les dades necessàries a les columnes en color, que</t>
  </si>
  <si>
    <t>aprovat s’ha d’informar del motiu d’entre els que figuren al desplegable, que son:</t>
  </si>
  <si>
    <r>
      <t xml:space="preserve">· </t>
    </r>
    <r>
      <rPr>
        <b/>
        <sz val="11"/>
        <color theme="1"/>
        <rFont val="Calibri"/>
        <family val="2"/>
      </rPr>
      <t>Adjuntar memòria</t>
    </r>
    <r>
      <rPr>
        <sz val="11"/>
        <color theme="1"/>
        <rFont val="Calibri"/>
        <family val="2"/>
      </rPr>
      <t xml:space="preserve"> (columna L): en aquesta columna no s’ha d’introduir res, però </t>
    </r>
    <r>
      <rPr>
        <b/>
        <sz val="11"/>
        <color theme="1"/>
        <rFont val="Calibri"/>
        <family val="2"/>
      </rPr>
      <t>en cas que</t>
    </r>
  </si>
  <si>
    <r>
      <t>hi hagi una variació (increment/decrement) de les places estructurals</t>
    </r>
    <r>
      <rPr>
        <sz val="11"/>
        <color theme="1"/>
        <rFont val="Calibri"/>
        <family val="2"/>
      </rPr>
      <t>, que recordem que són:</t>
    </r>
  </si>
  <si>
    <r>
      <t xml:space="preserve"> Llavors </t>
    </r>
    <r>
      <rPr>
        <b/>
        <sz val="11"/>
        <color theme="1"/>
        <rFont val="Calibri"/>
        <family val="2"/>
      </rPr>
      <t xml:space="preserve">s’ha de trametre una memòria justificativa a la Direcció General de Pressupostos, </t>
    </r>
  </si>
  <si>
    <t>En l’exemple de l’entitat 8220 hi ha un increment de dos places estructurals corresponent a</t>
  </si>
  <si>
    <t>laborals, i per això s’avisa de què caldrà elaborar i pujar a GECAT la memòria justificativa:</t>
  </si>
  <si>
    <r>
      <t xml:space="preserve">· </t>
    </r>
    <r>
      <rPr>
        <b/>
        <sz val="11"/>
        <color theme="1"/>
        <rFont val="Calibri"/>
        <family val="2"/>
      </rPr>
      <t>Justif. var. places</t>
    </r>
    <r>
      <rPr>
        <sz val="11"/>
        <color theme="1"/>
        <rFont val="Calibri"/>
        <family val="2"/>
      </rPr>
      <t xml:space="preserve"> (columna M): en ella s’ha d’introduir la explicació de la variació de places</t>
    </r>
  </si>
  <si>
    <r>
      <t xml:space="preserve">que </t>
    </r>
    <r>
      <rPr>
        <b/>
        <sz val="11"/>
        <color theme="1"/>
        <rFont val="Calibri"/>
        <family val="2"/>
      </rPr>
      <t>NO son estructurals</t>
    </r>
    <r>
      <rPr>
        <sz val="11"/>
        <color theme="1"/>
        <rFont val="Calibri"/>
        <family val="2"/>
      </rPr>
      <t>, és a dir, per les conjunturals i per la variació de les quals no es</t>
    </r>
  </si>
  <si>
    <t>demana memòria. El text que s’introdueixi a l’excel es pot copiar directament després a</t>
  </si>
  <si>
    <t>GECAT.</t>
  </si>
  <si>
    <t xml:space="preserve">En qualsevol cas, es poden introduir les observacions, comentaris o justificacions que es </t>
  </si>
  <si>
    <t>considerin adients, també per les estructurals si es considera necessari per completar el</t>
  </si>
  <si>
    <t>que s’hagi exposat a la memòria.</t>
  </si>
  <si>
    <r>
      <t xml:space="preserve">· </t>
    </r>
    <r>
      <rPr>
        <b/>
        <sz val="11"/>
        <color theme="1"/>
        <rFont val="Calibri"/>
        <family val="2"/>
      </rPr>
      <t>Data efectivitat</t>
    </r>
    <r>
      <rPr>
        <sz val="11"/>
        <color theme="1"/>
        <rFont val="Calibri"/>
        <family val="2"/>
      </rPr>
      <t xml:space="preserve"> (columna N): en cas de variació de places estructurals o conjunturals i ja sigui</t>
    </r>
  </si>
  <si>
    <t>increment o decrement, s’ha d’indicar la data a partir de la qual tindrà efectes (no</t>
  </si>
  <si>
    <t>necessàriament ha de ser l’1 de gener). Per exemple, es pot fer constar un increment de</t>
  </si>
  <si>
    <t>places estructurals per una ampliació de servei que es portarà a terme amb efectes d’1 de</t>
  </si>
  <si>
    <t>juny. Això afecta al crèdit pressupostari que s’haurà d’incrementar (serà la meitat del cost</t>
  </si>
  <si>
    <t>anual). L’exercici posterior s’haurà d’anualitzar l’import, fent constar l’increment de 6 mesos</t>
  </si>
  <si>
    <t>que faltava.</t>
  </si>
  <si>
    <r>
      <t xml:space="preserve">· </t>
    </r>
    <r>
      <rPr>
        <b/>
        <sz val="11"/>
        <color theme="1"/>
        <rFont val="Calibri"/>
        <family val="2"/>
      </rPr>
      <t>Crèdits act.</t>
    </r>
    <r>
      <rPr>
        <sz val="11"/>
        <color theme="1"/>
        <rFont val="Calibri"/>
        <family val="2"/>
      </rPr>
      <t xml:space="preserve"> (columna O): en l’excel s’hauran d’informar els crèdits de capítol 1 de</t>
    </r>
  </si>
  <si>
    <r>
      <t xml:space="preserve">l’avantprojecte que s’està elaborant, però s’ha de </t>
    </r>
    <r>
      <rPr>
        <b/>
        <sz val="11"/>
        <color theme="1"/>
        <rFont val="Calibri"/>
        <family val="2"/>
      </rPr>
      <t>tenir en compte que a GECAT els crèdits</t>
    </r>
  </si>
  <si>
    <t xml:space="preserve">que figuraran són els que s’hagin introduït en la transacció “ZEP_001 – Dotació a nivell </t>
  </si>
  <si>
    <r>
      <t xml:space="preserve">funcional” </t>
    </r>
    <r>
      <rPr>
        <sz val="11"/>
        <color theme="1"/>
        <rFont val="Calibri"/>
        <family val="2"/>
      </rPr>
      <t>(la ruta a GECAT es la següent):</t>
    </r>
  </si>
  <si>
    <t>Per tant, qualsevol variació en els crèdits que es faci en la transacció de “Dotació a nivell</t>
  </si>
  <si>
    <t>funcional” quedarà reflectida automàticament en aquesta transacció d’ “Elaboració annex de</t>
  </si>
  <si>
    <t>personal i variacions”, la qual cosa pot afectar a les justificacions i validacions que s’hagin</t>
  </si>
  <si>
    <r>
      <t xml:space="preserve">realitzat. Per això </t>
    </r>
    <r>
      <rPr>
        <b/>
        <sz val="11"/>
        <color theme="1"/>
        <rFont val="Calibri"/>
        <family val="2"/>
      </rPr>
      <t xml:space="preserve">es recomana que en cas que es modifiquin els crèdits amb posterioritat a </t>
    </r>
  </si>
  <si>
    <t xml:space="preserve">l’entrada de les dades inicials tant dels crèdits com de l’annex de personal, aquestes es </t>
  </si>
  <si>
    <t>revisin de nou.</t>
  </si>
  <si>
    <t>Així mateix, s’ha de tenir present que tant en l’excel com a GECAT els crèdits apareixen</t>
  </si>
  <si>
    <t>agrupats, de forma que cada un inclou l’import de les següents partides:</t>
  </si>
  <si>
    <t>Partides que inclou</t>
  </si>
  <si>
    <t>D/1200001</t>
  </si>
  <si>
    <t>D/1210001</t>
  </si>
  <si>
    <t>D/1250001</t>
  </si>
  <si>
    <t>D/1250002</t>
  </si>
  <si>
    <t>D/1310001</t>
  </si>
  <si>
    <t>D/1310002</t>
  </si>
  <si>
    <t>D/1310003</t>
  </si>
  <si>
    <t>D/1320001</t>
  </si>
  <si>
    <t>D/1500001</t>
  </si>
  <si>
    <t>D/1510001</t>
  </si>
  <si>
    <t>D/1600001</t>
  </si>
  <si>
    <t>D/1600002</t>
  </si>
  <si>
    <t>D/1600004</t>
  </si>
  <si>
    <t>D/1720001</t>
  </si>
  <si>
    <t>D/1730001</t>
  </si>
  <si>
    <t>L’explicació de cada una de les partides es pot consultar a l’Explicació de la classificació</t>
  </si>
  <si>
    <t>econòmica de les despeses que figura a la web d’elaboració del pressupost.</t>
  </si>
  <si>
    <t>Sí que s’ha de recordar que molt excepcionalment es pot consignar crèdit als conceptes</t>
  </si>
  <si>
    <t>172 i 173, atès que segons l’explicació de la classificació econòmica les despeses que poden</t>
  </si>
  <si>
    <t>recollir son:</t>
  </si>
  <si>
    <t>· 172: Prestacions econòmiques de caràcter social reconegudes al personal per norma o</t>
  </si>
  <si>
    <t>conveni col·lectiu vinculades al cessament de la seva prestació de serveis per mort, jubilació o</t>
  </si>
  <si>
    <t>invalidesa.</t>
  </si>
  <si>
    <t>· 173: Comprèn els complements familiars reconeguts a algun personal transferit d’una altra</t>
  </si>
  <si>
    <t xml:space="preserve"> Administració, per raó del seu estatut laboral, amb caràcter residual i a extingir.</t>
  </si>
  <si>
    <r>
      <t xml:space="preserve">· </t>
    </r>
    <r>
      <rPr>
        <b/>
        <sz val="11"/>
        <color theme="1"/>
        <rFont val="Calibri"/>
        <family val="2"/>
      </rPr>
      <t>Crèdits anter.</t>
    </r>
    <r>
      <rPr>
        <sz val="11"/>
        <color theme="1"/>
        <rFont val="Calibri"/>
        <family val="2"/>
      </rPr>
      <t xml:space="preserve"> (columna P): indica l’import dels crèdits de l’últim pressupost aprovat. Es</t>
    </r>
  </si>
  <si>
    <t>d’emplenament automàtic.</t>
  </si>
  <si>
    <r>
      <t xml:space="preserve">· </t>
    </r>
    <r>
      <rPr>
        <b/>
        <sz val="11"/>
        <color theme="1"/>
        <rFont val="Calibri"/>
        <family val="2"/>
      </rPr>
      <t>Var. crèdits</t>
    </r>
    <r>
      <rPr>
        <sz val="11"/>
        <color theme="1"/>
        <rFont val="Calibri"/>
        <family val="2"/>
      </rPr>
      <t xml:space="preserve"> (columna Q) i </t>
    </r>
    <r>
      <rPr>
        <b/>
        <sz val="11"/>
        <color theme="1"/>
        <rFont val="Calibri"/>
        <family val="2"/>
      </rPr>
      <t>En %</t>
    </r>
    <r>
      <rPr>
        <sz val="11"/>
        <color theme="1"/>
        <rFont val="Calibri"/>
        <family val="2"/>
      </rPr>
      <t xml:space="preserve"> (columna R): indica l’import de variació dels crèdits en</t>
    </r>
  </si>
  <si>
    <t>valor i en percentatge.</t>
  </si>
  <si>
    <r>
      <t xml:space="preserve">· </t>
    </r>
    <r>
      <rPr>
        <b/>
        <sz val="11"/>
        <color theme="1"/>
        <rFont val="Calibri"/>
        <family val="2"/>
      </rPr>
      <t>Justif. var. crèdits</t>
    </r>
    <r>
      <rPr>
        <sz val="11"/>
        <color theme="1"/>
        <rFont val="Calibri"/>
        <family val="2"/>
      </rPr>
      <t xml:space="preserve"> (columna S): s’ha d’introduir l’explicació de la variació dels crèdits respecte</t>
    </r>
  </si>
  <si>
    <r>
      <t xml:space="preserve">l’últim pressupost aprovat. </t>
    </r>
    <r>
      <rPr>
        <b/>
        <sz val="11"/>
        <color theme="1"/>
        <rFont val="Calibri"/>
        <family val="2"/>
      </rPr>
      <t xml:space="preserve">Poden ser per increments retributius generals o singulars, </t>
    </r>
  </si>
  <si>
    <r>
      <t>per increments de places o per d’altres casuístiques que s’han de detallar</t>
    </r>
    <r>
      <rPr>
        <sz val="11"/>
        <color theme="1"/>
        <rFont val="Calibri"/>
        <family val="2"/>
      </rPr>
      <t>.</t>
    </r>
  </si>
  <si>
    <t xml:space="preserve">Els increments s’han d’explicar de forma que siguin comprensibles. Per exemple, si hi ha un </t>
  </si>
  <si>
    <t xml:space="preserve">Increment de 62.000 euros en el crèdit 130 degut a una nova plaça i a un increment </t>
  </si>
  <si>
    <t>retributiu general del 2% de la plantilla ja existent, en l’explicació s’ha de dir que 35.000</t>
  </si>
  <si>
    <t>euros corresponen a la nova plaça i 27.000 euros a l’increment retributiu general.</t>
  </si>
  <si>
    <r>
      <t xml:space="preserve">· </t>
    </r>
    <r>
      <rPr>
        <b/>
        <sz val="11"/>
        <color theme="1"/>
        <rFont val="Calibri"/>
        <family val="2"/>
      </rPr>
      <t xml:space="preserve">Control rangs </t>
    </r>
    <r>
      <rPr>
        <sz val="11"/>
        <color theme="1"/>
        <rFont val="Calibri"/>
        <family val="2"/>
      </rPr>
      <t>(columna T): en aquesta columna no s’ha d’informar res, es automàtica.</t>
    </r>
  </si>
  <si>
    <r>
      <t>Informa de la coherència dels crèdits pressupostaris respecte el nombre de places</t>
    </r>
    <r>
      <rPr>
        <sz val="11"/>
        <color theme="1"/>
        <rFont val="Calibri"/>
        <family val="2"/>
      </rPr>
      <t>, en el</t>
    </r>
  </si>
  <si>
    <t>sentit que els imports informats han de ser suficients per atendre la despesa teòrica que</t>
  </si>
  <si>
    <t>generaran les places associades durant l’exercici.</t>
  </si>
  <si>
    <t>Per comprovar-ho, els crèdits informats es divideixen automàticament entre el nombre de</t>
  </si>
  <si>
    <t>places informat, obtenint-se un cost teòric per plaça. S'han establerts uns mínims i màxims</t>
  </si>
  <si>
    <t>teòrics per plaça dintre dels quals s'hauria de trobar l'import resultant de la divisió. Aquests</t>
  </si>
  <si>
    <t>mínims i màxims només són (en funció del tipus de personal):</t>
  </si>
  <si>
    <r>
      <t>Si l'import resultant està fora del rang, apareixerà el missatge "</t>
    </r>
    <r>
      <rPr>
        <b/>
        <sz val="11"/>
        <color theme="1"/>
        <rFont val="Calibri"/>
        <family val="2"/>
      </rPr>
      <t>Reviseu dot/crèd</t>
    </r>
    <r>
      <rPr>
        <sz val="11"/>
        <color theme="1"/>
        <rFont val="Calibri"/>
        <family val="2"/>
      </rPr>
      <t>". Si està</t>
    </r>
  </si>
  <si>
    <r>
      <t>dintre del rang, apareixerà el missatge “</t>
    </r>
    <r>
      <rPr>
        <b/>
        <sz val="11"/>
        <color theme="1"/>
        <rFont val="Calibri"/>
        <family val="2"/>
      </rPr>
      <t>Correcte</t>
    </r>
    <r>
      <rPr>
        <sz val="11"/>
        <color theme="1"/>
        <rFont val="Calibri"/>
        <family val="2"/>
      </rPr>
      <t>”. En cas que faltin els crèdits o les places</t>
    </r>
  </si>
  <si>
    <r>
      <t xml:space="preserve">En la </t>
    </r>
    <r>
      <rPr>
        <b/>
        <sz val="11"/>
        <color theme="1"/>
        <rFont val="Calibri"/>
        <family val="2"/>
      </rPr>
      <t xml:space="preserve">Columna U, “Valor rang” </t>
    </r>
    <r>
      <rPr>
        <sz val="11"/>
        <color theme="1"/>
        <rFont val="Calibri"/>
        <family val="2"/>
      </rPr>
      <t>es visualitza</t>
    </r>
    <r>
      <rPr>
        <b/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</rPr>
      <t>l’import resultant de la divisió, tant si està</t>
    </r>
  </si>
  <si>
    <r>
      <t xml:space="preserve">dintre del rang com si no, però en cas que estigui fora, en la </t>
    </r>
    <r>
      <rPr>
        <b/>
        <sz val="11"/>
        <color theme="1"/>
        <rFont val="Calibri"/>
        <family val="2"/>
      </rPr>
      <t>Columna V, “Justif. rang”</t>
    </r>
    <r>
      <rPr>
        <sz val="11"/>
        <color theme="1"/>
        <rFont val="Calibri"/>
        <family val="2"/>
      </rPr>
      <t xml:space="preserve"> </t>
    </r>
    <r>
      <rPr>
        <u/>
        <sz val="11"/>
        <color theme="1"/>
        <rFont val="Calibri"/>
        <family val="2"/>
      </rPr>
      <t xml:space="preserve">s’haurà </t>
    </r>
  </si>
  <si>
    <r>
      <t>d’incloure la justificació corresponent</t>
    </r>
    <r>
      <rPr>
        <sz val="11"/>
        <color theme="1"/>
        <rFont val="Calibri"/>
        <family val="2"/>
      </rPr>
      <t>.</t>
    </r>
  </si>
  <si>
    <r>
      <t xml:space="preserve">També es demana la coherència entre el crèdit dotat per la </t>
    </r>
    <r>
      <rPr>
        <b/>
        <sz val="11"/>
        <color theme="1"/>
        <rFont val="Calibri"/>
        <family val="2"/>
      </rPr>
      <t>seguretat social</t>
    </r>
    <r>
      <rPr>
        <sz val="11"/>
        <color theme="1"/>
        <rFont val="Calibri"/>
        <family val="2"/>
      </rPr>
      <t xml:space="preserve"> respecte al total</t>
    </r>
  </si>
  <si>
    <t>de crèdits dels altres conceptes. Es en la fila corresponent al crèdit 16, i la validació</t>
  </si>
  <si>
    <t>consisteix en dividir l’import total informat al crèdit 16 entre l’import total informat als</t>
  </si>
  <si>
    <t>altres crèdits (12 a 151), i el percentatge que s’obté ha d’estar dintre del següent rang:</t>
  </si>
  <si>
    <t>l'import total de despeses de personal previstes.</t>
  </si>
  <si>
    <r>
      <t>Si l'import resultant està fora del rang, apareixerà el missatge "</t>
    </r>
    <r>
      <rPr>
        <b/>
        <sz val="11"/>
        <color theme="1"/>
        <rFont val="Calibri"/>
        <family val="2"/>
      </rPr>
      <t>Reviseu, % fora del rang</t>
    </r>
    <r>
      <rPr>
        <sz val="11"/>
        <color theme="1"/>
        <rFont val="Calibri"/>
        <family val="2"/>
      </rPr>
      <t>".</t>
    </r>
  </si>
  <si>
    <t>d’incloure la justificació corresponent.</t>
  </si>
  <si>
    <r>
      <t xml:space="preserve">· </t>
    </r>
    <r>
      <rPr>
        <b/>
        <sz val="11"/>
        <color theme="1"/>
        <rFont val="Calibri"/>
        <family val="2"/>
      </rPr>
      <t>Valor rang</t>
    </r>
    <r>
      <rPr>
        <sz val="11"/>
        <color theme="1"/>
        <rFont val="Calibri"/>
        <family val="2"/>
      </rPr>
      <t xml:space="preserve"> (columna U) i </t>
    </r>
    <r>
      <rPr>
        <b/>
        <sz val="11"/>
        <color theme="1"/>
        <rFont val="Calibri"/>
        <family val="2"/>
      </rPr>
      <t>Justif. rang</t>
    </r>
    <r>
      <rPr>
        <sz val="11"/>
        <color theme="1"/>
        <rFont val="Calibri"/>
        <family val="2"/>
      </rPr>
      <t xml:space="preserve"> (columna V): explicats en l’apartat anterior.</t>
    </r>
  </si>
  <si>
    <r>
      <t xml:space="preserve">· </t>
    </r>
    <r>
      <rPr>
        <b/>
        <sz val="11"/>
        <color theme="1"/>
        <rFont val="Calibri"/>
        <family val="2"/>
      </rPr>
      <t>Ingressos propis</t>
    </r>
    <r>
      <rPr>
        <sz val="11"/>
        <color theme="1"/>
        <rFont val="Calibri"/>
        <family val="2"/>
      </rPr>
      <t xml:space="preserve"> (columna W), </t>
    </r>
    <r>
      <rPr>
        <b/>
        <sz val="11"/>
        <color theme="1"/>
        <rFont val="Calibri"/>
        <family val="2"/>
      </rPr>
      <t>Recursos externs a la Generalitat</t>
    </r>
    <r>
      <rPr>
        <sz val="11"/>
        <color theme="1"/>
        <rFont val="Calibri"/>
        <family val="2"/>
      </rPr>
      <t xml:space="preserve"> (columna X) i </t>
    </r>
    <r>
      <rPr>
        <b/>
        <sz val="11"/>
        <color theme="1"/>
        <rFont val="Calibri"/>
        <family val="2"/>
      </rPr>
      <t xml:space="preserve">De la </t>
    </r>
  </si>
  <si>
    <r>
      <t>Generalitat o del seu sector públic</t>
    </r>
    <r>
      <rPr>
        <sz val="11"/>
        <color theme="1"/>
        <rFont val="Calibri"/>
        <family val="2"/>
      </rPr>
      <t xml:space="preserve"> (columna Y): en cas que hi hagi increment de crèdits</t>
    </r>
  </si>
  <si>
    <t>respecte l’últim pressupost aprovat, s’ha d’indicar la font de finançament en aquestes</t>
  </si>
  <si>
    <t>tres columnes. Per exemple, si l’entitat finança l’increment del crèdits amb ingressos propis,</t>
  </si>
  <si>
    <t>es consignarà el mateix import de l’increment en la columna “Ingressos propis”.</t>
  </si>
  <si>
    <r>
      <t xml:space="preserve">En la </t>
    </r>
    <r>
      <rPr>
        <b/>
        <sz val="11"/>
        <color theme="1"/>
        <rFont val="Calibri"/>
        <family val="2"/>
      </rPr>
      <t>Columna AA de l’excel s’ha afegit una comprovació</t>
    </r>
    <r>
      <rPr>
        <sz val="11"/>
        <color theme="1"/>
        <rFont val="Calibri"/>
        <family val="2"/>
      </rPr>
      <t xml:space="preserve"> que calcula si la suma de les tres</t>
    </r>
  </si>
  <si>
    <t>columnes es igual a la variació del crèdit. En cas contrari, torna un missatge en vermell</t>
  </si>
  <si>
    <r>
      <t xml:space="preserve">de que “Cal revisar els crèdits o ingressos i recursos”. </t>
    </r>
    <r>
      <rPr>
        <b/>
        <sz val="11"/>
        <color theme="1"/>
        <rFont val="Calibri"/>
        <family val="2"/>
      </rPr>
      <t xml:space="preserve">Aquesta comprovació no figura a </t>
    </r>
  </si>
  <si>
    <r>
      <t>GECAT</t>
    </r>
    <r>
      <rPr>
        <sz val="11"/>
        <color theme="1"/>
        <rFont val="Calibri"/>
        <family val="2"/>
      </rPr>
      <t>.</t>
    </r>
  </si>
  <si>
    <r>
      <t xml:space="preserve">· </t>
    </r>
    <r>
      <rPr>
        <b/>
        <sz val="11"/>
        <color theme="1"/>
        <rFont val="Calibri"/>
        <family val="2"/>
      </rPr>
      <t>Consolida</t>
    </r>
    <r>
      <rPr>
        <sz val="11"/>
        <color theme="1"/>
        <rFont val="Calibri"/>
        <family val="2"/>
      </rPr>
      <t xml:space="preserve"> (columna Z): s’ha d’indicar “Si” o “No” en funció de si la variació tant de places com</t>
    </r>
  </si>
  <si>
    <t xml:space="preserve"> de crèdits consolida per exercicis futurs.</t>
  </si>
  <si>
    <t>personal de l’entitat corresponent.</t>
  </si>
  <si>
    <r>
      <t xml:space="preserve">Aquesta apartat es troba a la transacció </t>
    </r>
    <r>
      <rPr>
        <b/>
        <sz val="11"/>
        <color theme="1"/>
        <rFont val="Calibri"/>
        <family val="2"/>
      </rPr>
      <t xml:space="preserve">Finances – Pressupostos – Annexes de Pressupostos – </t>
    </r>
  </si>
  <si>
    <t>Les validacions que efectua són 11:</t>
  </si>
  <si>
    <t>V1</t>
  </si>
  <si>
    <t>Manca introduir "Motiu var." en la variació de places estructurals</t>
  </si>
  <si>
    <t>V2</t>
  </si>
  <si>
    <t>Manca adjuntar memòria justificativa de l'increment de places estructurals</t>
  </si>
  <si>
    <t>V3</t>
  </si>
  <si>
    <t>Manca introduir "Motiu var." en la variació de places conjunturals</t>
  </si>
  <si>
    <t>V4</t>
  </si>
  <si>
    <t>Manca justificar la variació de places conjunturals</t>
  </si>
  <si>
    <t>V5</t>
  </si>
  <si>
    <t>No s'ha informat "Data efectivitat"</t>
  </si>
  <si>
    <t>V6</t>
  </si>
  <si>
    <t>No s’ha informat cap tipus de finançament en les columnes habilitades per aquesta finalitat</t>
  </si>
  <si>
    <t>V7</t>
  </si>
  <si>
    <t>No s'ha informat el camp "Consolida" en la columna corresponent</t>
  </si>
  <si>
    <t>V8</t>
  </si>
  <si>
    <t>No s’ha introduït justificació en la columna “Justif. rang”</t>
  </si>
  <si>
    <t>V9</t>
  </si>
  <si>
    <t>S'han introduït crèdits a un article o concepte però no places, o al revés</t>
  </si>
  <si>
    <t>V10</t>
  </si>
  <si>
    <t>No s’ha introduït justificació en la columna “Justif. var. crèdits”</t>
  </si>
  <si>
    <t>V11</t>
  </si>
  <si>
    <t>S'han informat crèdits a l'article 17 a aplicacions diferents de les permeses</t>
  </si>
  <si>
    <t>Pràcticament totes elles fan referència a la manca d’informació en alguna de les columnes</t>
  </si>
  <si>
    <t>corresponents. La V9 sí que comprova que si s’han dotat places, per exemple, de substituts</t>
  </si>
  <si>
    <t>funcionaris (tipus de personal U associat al crèdit 125), que també s’hagi dotat crèdit al</t>
  </si>
  <si>
    <t>concepte 125, o al revés. I la V11 es per verificar que no es dota l’article 17, atès que només</t>
  </si>
  <si>
    <t>en casos excepcionals es pot dotar.</t>
  </si>
  <si>
    <t>Si manca introduir alguna informació o hi ha alguna errada, la columna nivell apareixerà en</t>
  </si>
  <si>
    <t>vermell, en verd si és correcte i en groc si s’ha introduït alguna justificació i està pendent</t>
  </si>
  <si>
    <t>de revisió per part de la DGP:</t>
  </si>
  <si>
    <r>
      <t>Per tal de facilitar on es troba la manca d’informació o l’errada, s’ha d’anar al botó “</t>
    </r>
    <r>
      <rPr>
        <b/>
        <sz val="11"/>
        <color theme="1"/>
        <rFont val="Calibri"/>
        <family val="2"/>
      </rPr>
      <t>Crèdits</t>
    </r>
    <r>
      <rPr>
        <sz val="11"/>
        <color theme="1"/>
        <rFont val="Calibri"/>
        <family val="2"/>
      </rPr>
      <t>”</t>
    </r>
  </si>
  <si>
    <t>i que ens dirà per la validació corresponent (sigui la V1, la V2, etc.) quina es la línia de crèdit</t>
  </si>
  <si>
    <t>que conté l’errada:</t>
  </si>
  <si>
    <t>En aquest cas, s’ha premut el botó crèdits de la validació V1, i ens diu que manca introduir</t>
  </si>
  <si>
    <t>el “Motiu var.” en la variació de places estructurals dels crèdits 130 i 132.</t>
  </si>
  <si>
    <t>En tots els casos en aquesta mateixa pantalla de Validacions es pot introduir una “Justificació”</t>
  </si>
  <si>
    <t>en cas que sigui necessari (en la columna Justificació). S’obre una pantalla que permet la</t>
  </si>
  <si>
    <t>introducció de text:</t>
  </si>
  <si>
    <t>Aquesta justificació serà revisada per la DGP, podent introduir observacions o requerir de</t>
  </si>
  <si>
    <t>més aclariments en el seu cas a l’apartat “Valoració DGP”, que haurà de ser revisada</t>
  </si>
  <si>
    <t>pel Departament.</t>
  </si>
  <si>
    <t>En tot cas, es necessari que totes les validacions apareguin en color verd o bé s’hagi</t>
  </si>
  <si>
    <t>introduït la justificació pertinent (i que hagi estat acceptada per la DGP).</t>
  </si>
  <si>
    <t>Permet l’extracció a excel de les dades mitjançant el botó:</t>
  </si>
  <si>
    <t>S’ha elaborat un manual tècnic per les noves transaccions de GECAT que es pot trobar</t>
  </si>
  <si>
    <t>Manual elaboració annex de personal i fitxa 6 v2.docx:</t>
  </si>
  <si>
    <t>https://ecofin.intranet.gencat.cat/irj/portal</t>
  </si>
  <si>
    <t>Codi</t>
  </si>
  <si>
    <t>Descripcció</t>
  </si>
  <si>
    <t>Dotació</t>
  </si>
  <si>
    <t>nº</t>
  </si>
  <si>
    <t>LLEGENDA:</t>
  </si>
  <si>
    <t>ANNEX DE PERSONAL</t>
  </si>
  <si>
    <t>per informar, apareixerà també el missatge “Correcte” (tot i això, com s'explica més</t>
  </si>
  <si>
    <t>endavant, hi ha una validació que comprova que cada tipus de plaça tingui crèdit dotat).</t>
  </si>
  <si>
    <t>en l’adreça d’inici de GECAT.</t>
  </si>
  <si>
    <t>Programa:</t>
  </si>
  <si>
    <r>
      <t>Al mes de juliol de 2023 es va implementar a GECAT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la refosa de la plantilla 2</t>
    </r>
  </si>
  <si>
    <t>Avant-projecte de pressupost de Capítol 1 per al 2025</t>
  </si>
  <si>
    <t>No obstant això, es continua posant a disposició dels departaments i de les entitats  l'excel de suport</t>
  </si>
  <si>
    <t>corresponent a l'annex de personal i la proposta de variacions per tal que les entitats que no disposin</t>
  </si>
  <si>
    <t>d'accés a GECAT puguin trametre les dades als seus departaments d'adscripció perquè les introdueixin.</t>
  </si>
  <si>
    <t>L’excel es pot trobar al web d’elaboració del pressupost 2025 de la Generalitat de Catalunya:</t>
  </si>
  <si>
    <t>El primer que s’ha d’omplir de l’excel és el llibre anomenat “Annex de personal”, atès que</t>
  </si>
  <si>
    <t>La informació que s’ha d’introduir en l’Annex de personal és la mateixa que la d’anys</t>
  </si>
  <si>
    <t>Només s’ha d’introduir informació a les cel·les marcades en color (la resta s'emplenen automàticament).</t>
  </si>
  <si>
    <t>La descripció de les columnes a omplir és:</t>
  </si>
  <si>
    <t>equivalents a temps complet (ETC), amb excepció de les places estructurals derivades de la posada en</t>
  </si>
  <si>
    <t>funcionament de nous serveis i les de personal fix discontinu que es computen per unitats senceres,</t>
  </si>
  <si>
    <t>encara que no estiguin consignades per tot l'exercici pressupostari.</t>
  </si>
  <si>
    <t>personal fix discontinu o les vinculades a la posada en funcionament de nous</t>
  </si>
  <si>
    <t xml:space="preserve">Si s’han introduït les dades en el llibre Annex de personal, en aquest llibre relatiu a les variacions de les depeses </t>
  </si>
  <si>
    <r>
      <t xml:space="preserve">· </t>
    </r>
    <r>
      <rPr>
        <b/>
        <sz val="11"/>
        <color theme="1"/>
        <rFont val="Calibri"/>
        <family val="2"/>
      </rPr>
      <t>Motiu var.</t>
    </r>
    <r>
      <rPr>
        <sz val="11"/>
        <color theme="1"/>
        <rFont val="Calibri"/>
        <family val="2"/>
      </rPr>
      <t xml:space="preserve"> (columna K): en cas que hi hagi una variació de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places respecte l’últim pressupost</t>
    </r>
  </si>
  <si>
    <t xml:space="preserve">(https://economia.gencat.cat/ca/ambits-actuacio/pressupostos/2025/elaboracio/) </t>
  </si>
  <si>
    <t>PRESSUPOST DE LA GENERALITAT DE CATALUNYA PER AL 2025</t>
  </si>
  <si>
    <t>Economia i Finances</t>
  </si>
  <si>
    <t>Interior i Seguretat Pública</t>
  </si>
  <si>
    <t>Justícia i Qualitat Democràtica</t>
  </si>
  <si>
    <t>Territori, Habitatge i Transició Ecològica</t>
  </si>
  <si>
    <t>Educació i Formació Professional</t>
  </si>
  <si>
    <t>Drets Socials i Inclusió</t>
  </si>
  <si>
    <t>Igualtat i Feminisme</t>
  </si>
  <si>
    <t>Unió Europea i Acció Exterior</t>
  </si>
  <si>
    <t>Agricultura, Ramaderia, Pesca i Alimentació</t>
  </si>
  <si>
    <t>Esports</t>
  </si>
  <si>
    <t>Política Lingüística</t>
  </si>
  <si>
    <t>Actualitzat a pressupost 2025</t>
  </si>
  <si>
    <t xml:space="preserve">   Llista entitats actualitzat a juny 2024 restructurat</t>
  </si>
  <si>
    <t>ECONOMIA I FINANCES</t>
  </si>
  <si>
    <t>ES</t>
  </si>
  <si>
    <t>ESPORTS</t>
  </si>
  <si>
    <t>TERRITORI, HABITATGE I TRANSICIÓ ECOLÒGICA</t>
  </si>
  <si>
    <t>AGRICULTURA, RAMADERIA, PESCA I ALIMENTACIÓ</t>
  </si>
  <si>
    <t>JUSTÍCIA I QUALITAT DEMOCRÀTICA</t>
  </si>
  <si>
    <t>Sistema d’Emergències Mèdiques (SEM)</t>
  </si>
  <si>
    <t>UNIÓ EUROPEA I ACCIÓ EXTERIOR</t>
  </si>
  <si>
    <t>DRETS SOCIALS I INCLUSIÓ</t>
  </si>
  <si>
    <t xml:space="preserve">Consorci Catalunya Internacional </t>
  </si>
  <si>
    <t>LI</t>
  </si>
  <si>
    <t>POLÍTICA LINGÜÍSTICA</t>
  </si>
  <si>
    <t>EDUCACIÓ I FORMACIÓ PROFESSIONAL</t>
  </si>
  <si>
    <t xml:space="preserve">Fundació Ticsalut i Social  </t>
  </si>
  <si>
    <t>INTERIOR I SEGURETAT PÚBLICA</t>
  </si>
  <si>
    <t>Energies Renovables Públiques de Catalunya, SA</t>
  </si>
  <si>
    <t>Consorci Badalona Sud</t>
  </si>
  <si>
    <t>Fundació de Recerca Clínic Barcelona - Institut d'Investigacions Biomèdiques August Pi i Sunyer (FRCB-IDIBAPS)</t>
  </si>
  <si>
    <t>Nova 2025</t>
  </si>
  <si>
    <t xml:space="preserve">Un cop es disposa de la informació corresponent al nombre de places per cada tipologia de personal i programa pressupostari, </t>
  </si>
  <si>
    <t>Si  les dades  relatives a les places de l'Annex de personal  s’han introduït , en aquesta part de</t>
  </si>
  <si>
    <t>A partir d’aquí s’han de començar a omplir les dades necessàries a les columnes següents:</t>
  </si>
  <si>
    <r>
      <t xml:space="preserve">· </t>
    </r>
    <r>
      <rPr>
        <b/>
        <sz val="11"/>
        <color theme="1"/>
        <rFont val="Calibri"/>
        <family val="2"/>
      </rPr>
      <t>Motiu var.</t>
    </r>
    <r>
      <rPr>
        <sz val="11"/>
        <color theme="1"/>
        <rFont val="Calibri"/>
        <family val="2"/>
      </rPr>
      <t xml:space="preserve"> (columna K): en cas que hi hagi una variació de </t>
    </r>
    <r>
      <rPr>
        <b/>
        <sz val="11"/>
        <color theme="1"/>
        <rFont val="Calibri"/>
        <family val="2"/>
      </rPr>
      <t>places</t>
    </r>
    <r>
      <rPr>
        <sz val="11"/>
        <color theme="1"/>
        <rFont val="Calibri"/>
        <family val="2"/>
      </rPr>
      <t xml:space="preserve"> respecte l’últim pressupost</t>
    </r>
  </si>
  <si>
    <t>aprovat s’ha d’informar del motiu d’entre els que figuren al desplegable, que són:</t>
  </si>
  <si>
    <r>
      <t>però introduint-la a GECAT</t>
    </r>
    <r>
      <rPr>
        <sz val="11"/>
        <color theme="1"/>
        <rFont val="Calibri"/>
        <family val="2"/>
      </rPr>
      <t>.</t>
    </r>
  </si>
  <si>
    <t xml:space="preserve"> variacions ja apareixeran traslladades. Així, per la següent entitat apareixerien omplertes les</t>
  </si>
  <si>
    <t xml:space="preserve"> i per això s’avisa a la columna "Adjuntar Memòria" que caldrà elaborar i pujar  la memòria justificativa:</t>
  </si>
  <si>
    <t>En l’exemple següent hi ha un increment de tretze places estructurals corresponent a laborals</t>
  </si>
  <si>
    <t xml:space="preserve">Recordem que les memòries justificatives han d’anar signades per l’òrgan competent en matèria de </t>
  </si>
  <si>
    <t xml:space="preserve"> pugin comprovar si la informació introduïda es correcta o bé manca introduir alguna informació</t>
  </si>
  <si>
    <t xml:space="preserve"> (amb el nom ZAP111D), a la qual s’accedeix per la ruta:</t>
  </si>
  <si>
    <t>A GECAT consta una transacció de consulta i extracció de les dades per a la seva comprovació</t>
  </si>
  <si>
    <t>es pot introduir a GECAT. S'accedeix per la següent ruta (el nom de la transacció es ZAP111C):</t>
  </si>
  <si>
    <t>Ens demanarà si volem guardar les dades (per si s’ha introduït alguna a la pantalla inicial).</t>
  </si>
  <si>
    <t>Únicament s'introdueixen dades a les columnes en blanc, les altres s'omplen automàticament:</t>
  </si>
  <si>
    <t>Guia d'emplenament de l'Annex de personal i de la Proposta de variacions de les despeses de personal</t>
  </si>
  <si>
    <t xml:space="preserve">       · Proposta variacions de les despeses de personal (GECAT)</t>
  </si>
  <si>
    <t xml:space="preserve">       · Proposta variacions de les despeses de personal (excel)</t>
  </si>
  <si>
    <r>
      <t xml:space="preserve">No s'haurà de trametre cap fitxa per correu electrònic </t>
    </r>
    <r>
      <rPr>
        <sz val="11"/>
        <color theme="1"/>
        <rFont val="Calibri"/>
        <family val="2"/>
      </rPr>
      <t>a la Direcció</t>
    </r>
    <r>
      <rPr>
        <b/>
        <sz val="11"/>
        <color theme="1"/>
        <rFont val="Calibri"/>
        <family val="2"/>
      </rPr>
      <t xml:space="preserve"> General de Pressupostos.</t>
    </r>
  </si>
  <si>
    <t>com a entitats de dret públic, societats mercantils, consorcis, fundacions i per l’entitat autònoma comercial.</t>
  </si>
  <si>
    <t xml:space="preserve">La informació que s’ha d'emplenar correspon a les entitats del sector públic classificades pressupostàriament </t>
  </si>
  <si>
    <r>
      <rPr>
        <b/>
        <sz val="11"/>
        <color theme="1"/>
        <rFont val="Calibri"/>
        <family val="2"/>
      </rPr>
      <t>Tota la informació s’haurà d’introduir a GECAT</t>
    </r>
    <r>
      <rPr>
        <sz val="11"/>
        <color theme="1"/>
        <rFont val="Calibri"/>
        <family val="2"/>
      </rPr>
      <t>.</t>
    </r>
  </si>
  <si>
    <t xml:space="preserve">Les entitats que tenen més d’un programa pressupostari han d'utilitzar un excel pel personal </t>
  </si>
  <si>
    <t>de cada programa pressupostari.</t>
  </si>
  <si>
    <t>Un cop dintre de la transacció es mostra la pantalla on introduir les dades de l’annex de personal.</t>
  </si>
  <si>
    <t>equivalents a temps complet (ETC), amb excepció de les places de personal fix discontinu o les</t>
  </si>
  <si>
    <t>vinculades a l’ampliació o posada en funcionament de nous serveis.</t>
  </si>
  <si>
    <t>personal fix discontinu o les vinculades a l’ampliació o posada en funcionament de nous</t>
  </si>
  <si>
    <r>
      <t xml:space="preserve">al botó superior "Persona de contacte" de la pantalla inicial de la transacció esmentada </t>
    </r>
    <r>
      <rPr>
        <b/>
        <sz val="11"/>
        <color theme="1"/>
        <rFont val="Calibri"/>
        <family val="2"/>
      </rPr>
      <t xml:space="preserve">Elaboració </t>
    </r>
  </si>
  <si>
    <t>annex de personal i variacions:</t>
  </si>
  <si>
    <t>Proposta variacions de les despeses de personal (GECAT)</t>
  </si>
  <si>
    <t>Es tracta d’explicar les variacions de personal i / o de crèdits que existeixin entre les dades</t>
  </si>
  <si>
    <t xml:space="preserve">aprovat, aportant les corresponents justificacions. </t>
  </si>
  <si>
    <t xml:space="preserve">informades en l’avantprojecte de pressupost que s’està elaborant i les de l’últim pressupost </t>
  </si>
  <si>
    <t>aprovats en l’últim pressupost (columna crèdits anter.)</t>
  </si>
  <si>
    <r>
      <t>Per</t>
    </r>
    <r>
      <rPr>
        <b/>
        <sz val="11"/>
        <color theme="1"/>
        <rFont val="Calibri"/>
        <family val="2"/>
      </rPr>
      <t xml:space="preserve"> pujar la memòria explicativa a GECAT</t>
    </r>
    <r>
      <rPr>
        <sz val="11"/>
        <color theme="1"/>
        <rFont val="Calibri"/>
        <family val="2"/>
      </rPr>
      <t xml:space="preserve"> en cas que hi hagi un increment de places estructurals</t>
    </r>
  </si>
  <si>
    <t>i se li ha de donar al botó "Carregar":</t>
  </si>
  <si>
    <t>cal anar a la columna anomenada “Mem.” de GECAT i fer clic on apareix la X, apareixerà la pantalla següent</t>
  </si>
  <si>
    <t>I s’obre un explorador de fitxers des d’on podrem escollir el fitxer a pujar:</t>
  </si>
  <si>
    <t>sense necessitat de la tramesa de correus electrònics.</t>
  </si>
  <si>
    <t xml:space="preserve">Amb aquesta funcionalitat, la DGP  (Direcció General de Pressupostos) pot disposar de la informació necessària </t>
  </si>
  <si>
    <r>
      <t>S’ha afegit un apartat de</t>
    </r>
    <r>
      <rPr>
        <b/>
        <sz val="11"/>
        <color theme="1"/>
        <rFont val="Calibri"/>
        <family val="2"/>
      </rPr>
      <t xml:space="preserve"> validacions</t>
    </r>
    <r>
      <rPr>
        <sz val="11"/>
        <color theme="1"/>
        <rFont val="Calibri"/>
        <family val="2"/>
      </rPr>
      <t xml:space="preserve"> per tal què l’entitat i el Departament d’adscripció</t>
    </r>
  </si>
  <si>
    <r>
      <t>Menú d’operació – Annexes de personal - Elaboració annex de personal i variacions</t>
    </r>
    <r>
      <rPr>
        <sz val="11"/>
        <color theme="1"/>
        <rFont val="Calibri"/>
        <family val="2"/>
      </rPr>
      <t>, al botó</t>
    </r>
    <r>
      <rPr>
        <b/>
        <sz val="11"/>
        <color theme="1"/>
        <rFont val="Calibri"/>
        <family val="2"/>
      </rPr>
      <t>:</t>
    </r>
  </si>
  <si>
    <t>Proposta variacions de les despeses de personal (excel)</t>
  </si>
  <si>
    <t>l’últim pressupost aprovat, aportant les corresponents justificacions en cas que sigui necessari</t>
  </si>
  <si>
    <r>
      <t>però introduint-la a GECAT</t>
    </r>
    <r>
      <rPr>
        <sz val="11"/>
        <color theme="1"/>
        <rFont val="Calibri"/>
        <family val="2"/>
      </rPr>
      <t>, com s'ha explicat en el punt que aplicat a la presentació per GECAT.</t>
    </r>
  </si>
  <si>
    <t>La descripció de les columnes a omplir és la següent:</t>
  </si>
  <si>
    <t>És important tenir en compte que cada tipus de personal va associat a determinats crèdits</t>
  </si>
  <si>
    <t>són:</t>
  </si>
  <si>
    <t>En aquesta guia s’expliquen els principals trets per omplir la informació tant de de la transacció per GECAT com de l'excel.</t>
  </si>
  <si>
    <r>
      <t xml:space="preserve">· </t>
    </r>
    <r>
      <rPr>
        <b/>
        <sz val="11"/>
        <color theme="1"/>
        <rFont val="Calibri"/>
        <family val="2"/>
      </rPr>
      <t>Justif. var. places</t>
    </r>
    <r>
      <rPr>
        <sz val="11"/>
        <color theme="1"/>
        <rFont val="Calibri"/>
        <family val="2"/>
      </rPr>
      <t xml:space="preserve"> : en ella s’ha d’introduir la explicació de la variació de places</t>
    </r>
  </si>
  <si>
    <r>
      <t xml:space="preserve">· </t>
    </r>
    <r>
      <rPr>
        <b/>
        <sz val="11"/>
        <color theme="1"/>
        <rFont val="Calibri"/>
        <family val="2"/>
      </rPr>
      <t>Data efectivitat</t>
    </r>
    <r>
      <rPr>
        <sz val="11"/>
        <color theme="1"/>
        <rFont val="Calibri"/>
        <family val="2"/>
      </rPr>
      <t xml:space="preserve"> : en cas de variació de places estructurals o conjunturals i ja sigui</t>
    </r>
  </si>
  <si>
    <r>
      <t xml:space="preserve">· </t>
    </r>
    <r>
      <rPr>
        <b/>
        <sz val="11"/>
        <color theme="1"/>
        <rFont val="Calibri"/>
        <family val="2"/>
      </rPr>
      <t>Crèdits anter.</t>
    </r>
    <r>
      <rPr>
        <sz val="11"/>
        <color theme="1"/>
        <rFont val="Calibri"/>
        <family val="2"/>
      </rPr>
      <t xml:space="preserve"> : indica l’import dels crèdits de l’últim pressupost aprovat. Es</t>
    </r>
  </si>
  <si>
    <r>
      <t xml:space="preserve">· </t>
    </r>
    <r>
      <rPr>
        <b/>
        <sz val="11"/>
        <color theme="1"/>
        <rFont val="Calibri"/>
        <family val="2"/>
      </rPr>
      <t>Var. crèdits</t>
    </r>
    <r>
      <rPr>
        <sz val="11"/>
        <color theme="1"/>
        <rFont val="Calibri"/>
        <family val="2"/>
      </rPr>
      <t xml:space="preserve">  i </t>
    </r>
    <r>
      <rPr>
        <b/>
        <sz val="11"/>
        <color theme="1"/>
        <rFont val="Calibri"/>
        <family val="2"/>
      </rPr>
      <t>En %</t>
    </r>
    <r>
      <rPr>
        <sz val="11"/>
        <color theme="1"/>
        <rFont val="Calibri"/>
        <family val="2"/>
      </rPr>
      <t xml:space="preserve"> : indica l’import de variació dels crèdits en</t>
    </r>
  </si>
  <si>
    <r>
      <t xml:space="preserve">· </t>
    </r>
    <r>
      <rPr>
        <b/>
        <sz val="11"/>
        <color theme="1"/>
        <rFont val="Calibri"/>
        <family val="2"/>
      </rPr>
      <t>Justif. var. crèdits</t>
    </r>
    <r>
      <rPr>
        <sz val="11"/>
        <color theme="1"/>
        <rFont val="Calibri"/>
        <family val="2"/>
      </rPr>
      <t>: s’ha d’introduir l’explicació de la variació dels crèdits respecte</t>
    </r>
  </si>
  <si>
    <r>
      <t xml:space="preserve">· </t>
    </r>
    <r>
      <rPr>
        <b/>
        <sz val="11"/>
        <color theme="1"/>
        <rFont val="Calibri"/>
        <family val="2"/>
      </rPr>
      <t xml:space="preserve">Control rangs </t>
    </r>
    <r>
      <rPr>
        <sz val="11"/>
        <color theme="1"/>
        <rFont val="Calibri"/>
        <family val="2"/>
      </rPr>
      <t>: en aquesta columna no s’ha d’informar res, es automàtica.</t>
    </r>
  </si>
  <si>
    <r>
      <t xml:space="preserve">En la </t>
    </r>
    <r>
      <rPr>
        <b/>
        <sz val="11"/>
        <color theme="1"/>
        <rFont val="Calibri"/>
        <family val="2"/>
      </rPr>
      <t xml:space="preserve">Columna “Valor rang” </t>
    </r>
    <r>
      <rPr>
        <sz val="11"/>
        <color theme="1"/>
        <rFont val="Calibri"/>
        <family val="2"/>
      </rPr>
      <t>es visualitza</t>
    </r>
    <r>
      <rPr>
        <b/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</rPr>
      <t>l’import resultant de la divisió, tant si està</t>
    </r>
  </si>
  <si>
    <r>
      <t xml:space="preserve">· </t>
    </r>
    <r>
      <rPr>
        <b/>
        <sz val="11"/>
        <color theme="1"/>
        <rFont val="Calibri"/>
        <family val="2"/>
      </rPr>
      <t>Valor rang</t>
    </r>
    <r>
      <rPr>
        <sz val="11"/>
        <color theme="1"/>
        <rFont val="Calibri"/>
        <family val="2"/>
      </rPr>
      <t xml:space="preserve">  i </t>
    </r>
    <r>
      <rPr>
        <b/>
        <sz val="11"/>
        <color theme="1"/>
        <rFont val="Calibri"/>
        <family val="2"/>
      </rPr>
      <t>Justif. rang</t>
    </r>
    <r>
      <rPr>
        <sz val="11"/>
        <color theme="1"/>
        <rFont val="Calibri"/>
        <family val="2"/>
      </rPr>
      <t xml:space="preserve">  explicats en l’apartat anterior.</t>
    </r>
  </si>
  <si>
    <r>
      <t>·</t>
    </r>
    <r>
      <rPr>
        <b/>
        <sz val="11"/>
        <color theme="1"/>
        <rFont val="Calibri"/>
        <family val="2"/>
      </rPr>
      <t xml:space="preserve"> Ingressos propis , Recursos externs a la Generalitat i De la Generalitat o del seu sector públic </t>
    </r>
  </si>
  <si>
    <r>
      <t xml:space="preserve">· </t>
    </r>
    <r>
      <rPr>
        <b/>
        <sz val="11"/>
        <color theme="1"/>
        <rFont val="Calibri"/>
        <family val="2"/>
      </rPr>
      <t>Consolida</t>
    </r>
    <r>
      <rPr>
        <sz val="11"/>
        <color theme="1"/>
        <rFont val="Calibri"/>
        <family val="2"/>
      </rPr>
      <t xml:space="preserve"> : s’ha d’indicar “Si” o “No” en funció de si la variació tant de places com</t>
    </r>
  </si>
  <si>
    <t xml:space="preserve">En cas que hi hagi increment de crèdits respecte l’últim pressupost aprovat, s’ha d’indicar la font </t>
  </si>
  <si>
    <t xml:space="preserve"> ingressos propis, es consignarà el mateix import de l’increment en la columna “Ingressos propis”.</t>
  </si>
  <si>
    <t>després la seva informació es copia directament al llibre anomenat “Explicació Variacions DP”.</t>
  </si>
  <si>
    <t xml:space="preserve"> les places informades per l’avantprojecte en curs (atès que s’han informat a l'Annex de personal)</t>
  </si>
  <si>
    <t>i les de l’últim exercici aprovat així com també les relatives als crèdits pressupostaris de capítol 1</t>
  </si>
  <si>
    <t>Així mateix, s’ha de tenir present queels crèdits apareixen agrupats</t>
  </si>
  <si>
    <t>de forma que cada un inclou l’import de les següents partides:</t>
  </si>
  <si>
    <r>
      <t xml:space="preserve">dintre del rang com si no, però en cas que estigui fora, en la </t>
    </r>
    <r>
      <rPr>
        <b/>
        <sz val="11"/>
        <color theme="1"/>
        <rFont val="Calibri"/>
        <family val="2"/>
      </rPr>
      <t>Columna  “Justif. rang”</t>
    </r>
    <r>
      <rPr>
        <sz val="11"/>
        <color theme="1"/>
        <rFont val="Calibri"/>
        <family val="2"/>
      </rPr>
      <t xml:space="preserve"> </t>
    </r>
    <r>
      <rPr>
        <u/>
        <sz val="11"/>
        <color theme="1"/>
        <rFont val="Calibri"/>
        <family val="2"/>
      </rPr>
      <t xml:space="preserve">s’haurà </t>
    </r>
  </si>
  <si>
    <t>de finançament en aquestes tres columnes. Per exemple, si l’entitat finança l’increment de places amb</t>
  </si>
  <si>
    <r>
      <t xml:space="preserve">· </t>
    </r>
    <r>
      <rPr>
        <b/>
        <sz val="11"/>
        <color theme="1"/>
        <rFont val="Calibri"/>
        <family val="2"/>
      </rPr>
      <t>Crèdits act.</t>
    </r>
    <r>
      <rPr>
        <sz val="11"/>
        <color theme="1"/>
        <rFont val="Calibri"/>
        <family val="2"/>
      </rPr>
      <t>: en l’excel s’hauran d’informar els crèdits de capítol 1 de l'avantprojecte</t>
    </r>
  </si>
  <si>
    <r>
      <t xml:space="preserve">que s’està elaborant, però s’ha de </t>
    </r>
    <r>
      <rPr>
        <b/>
        <sz val="11"/>
        <color theme="1"/>
        <rFont val="Calibri"/>
        <family val="2"/>
      </rPr>
      <t>tenir en compte que a GECAT els crèdits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</si>
</sst>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4"/>
      <color theme="1"/>
      <name val="Calibri"/>
      <family val="2"/>
    </font>
    <font>
      <b/>
      <sz val="11"/>
      <color rgb="FFFFFFFF"/>
      <name val="Calibri"/>
      <family val="2"/>
    </font>
    <font>
      <u/>
      <sz val="10"/>
      <color theme="10"/>
      <name val="Arial"/>
      <family val="2"/>
    </font>
    <font>
      <b/>
      <u/>
      <sz val="12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</font>
    <font>
      <b/>
      <u/>
      <sz val="13"/>
      <color theme="1"/>
      <name val="Calibri"/>
      <family val="2"/>
    </font>
    <font>
      <u/>
      <sz val="10"/>
      <color theme="1"/>
      <name val="Arial"/>
      <family val="2"/>
    </font>
    <font>
      <sz val="14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2DCDB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11" fillId="0" borderId="0"/>
    <xf numFmtId="0" fontId="25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1" applyFont="1"/>
    <xf numFmtId="0" fontId="6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0" fillId="2" borderId="0" xfId="0" quotePrefix="1" applyNumberFormat="1" applyFill="1"/>
    <xf numFmtId="0" fontId="0" fillId="0" borderId="0" xfId="0" applyFill="1" applyAlignment="1">
      <alignment vertical="center"/>
    </xf>
    <xf numFmtId="0" fontId="7" fillId="0" borderId="8" xfId="0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0" fontId="0" fillId="0" borderId="15" xfId="0" applyBorder="1"/>
    <xf numFmtId="0" fontId="9" fillId="4" borderId="16" xfId="0" applyFont="1" applyFill="1" applyBorder="1"/>
    <xf numFmtId="0" fontId="9" fillId="5" borderId="16" xfId="0" applyFont="1" applyFill="1" applyBorder="1"/>
    <xf numFmtId="3" fontId="0" fillId="0" borderId="0" xfId="0" applyNumberFormat="1"/>
    <xf numFmtId="3" fontId="0" fillId="5" borderId="0" xfId="0" applyNumberFormat="1" applyFill="1"/>
    <xf numFmtId="0" fontId="9" fillId="4" borderId="0" xfId="0" applyFont="1" applyFill="1" applyBorder="1"/>
    <xf numFmtId="4" fontId="0" fillId="0" borderId="0" xfId="0" applyNumberFormat="1"/>
    <xf numFmtId="0" fontId="0" fillId="0" borderId="0" xfId="0" applyFill="1"/>
    <xf numFmtId="0" fontId="9" fillId="0" borderId="0" xfId="0" applyFont="1" applyFill="1" applyBorder="1"/>
    <xf numFmtId="3" fontId="0" fillId="0" borderId="0" xfId="0" applyNumberFormat="1" applyFill="1"/>
    <xf numFmtId="4" fontId="0" fillId="5" borderId="0" xfId="0" applyNumberFormat="1" applyFill="1"/>
    <xf numFmtId="4" fontId="0" fillId="0" borderId="0" xfId="0" applyNumberFormat="1" applyFill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3" xfId="0" applyNumberFormat="1" applyBorder="1"/>
    <xf numFmtId="0" fontId="0" fillId="0" borderId="14" xfId="0" applyNumberFormat="1" applyBorder="1"/>
    <xf numFmtId="0" fontId="10" fillId="0" borderId="0" xfId="0" applyFont="1" applyAlignment="1" applyProtection="1">
      <alignment horizontal="center"/>
    </xf>
    <xf numFmtId="0" fontId="0" fillId="2" borderId="14" xfId="0" applyNumberFormat="1" applyFill="1" applyBorder="1"/>
    <xf numFmtId="0" fontId="8" fillId="2" borderId="0" xfId="1" applyFill="1"/>
    <xf numFmtId="0" fontId="0" fillId="0" borderId="0" xfId="0" quotePrefix="1" applyNumberFormat="1" applyFill="1"/>
    <xf numFmtId="0" fontId="0" fillId="0" borderId="0" xfId="0" applyAlignment="1">
      <alignment horizontal="left"/>
    </xf>
    <xf numFmtId="4" fontId="0" fillId="0" borderId="17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2" xfId="0" applyFont="1" applyFill="1" applyBorder="1" applyAlignment="1" applyProtection="1">
      <alignment vertical="center"/>
    </xf>
    <xf numFmtId="0" fontId="11" fillId="0" borderId="0" xfId="5"/>
    <xf numFmtId="0" fontId="12" fillId="0" borderId="0" xfId="5" applyFont="1"/>
    <xf numFmtId="0" fontId="13" fillId="0" borderId="0" xfId="5" applyFont="1" applyAlignment="1">
      <alignment horizontal="center" vertical="center" wrapText="1"/>
    </xf>
    <xf numFmtId="4" fontId="11" fillId="0" borderId="0" xfId="5" applyNumberFormat="1"/>
    <xf numFmtId="10" fontId="11" fillId="0" borderId="0" xfId="5" applyNumberFormat="1"/>
    <xf numFmtId="0" fontId="11" fillId="0" borderId="4" xfId="5" applyBorder="1" applyAlignment="1">
      <alignment horizontal="center" vertical="center" wrapText="1"/>
    </xf>
    <xf numFmtId="0" fontId="11" fillId="0" borderId="4" xfId="5" applyFill="1" applyBorder="1" applyAlignment="1">
      <alignment horizontal="center" vertical="center" wrapText="1"/>
    </xf>
    <xf numFmtId="0" fontId="8" fillId="0" borderId="4" xfId="5" applyFont="1" applyBorder="1" applyAlignment="1">
      <alignment horizontal="center"/>
    </xf>
    <xf numFmtId="0" fontId="8" fillId="0" borderId="0" xfId="5" applyFont="1" applyFill="1" applyBorder="1" applyAlignment="1">
      <alignment horizontal="left"/>
    </xf>
    <xf numFmtId="0" fontId="11" fillId="0" borderId="0" xfId="5" applyAlignment="1">
      <alignment horizontal="left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Protection="1"/>
    <xf numFmtId="0" fontId="0" fillId="0" borderId="2" xfId="0" applyFont="1" applyFill="1" applyBorder="1" applyAlignment="1" applyProtection="1">
      <alignment horizontal="left" vertical="center"/>
    </xf>
    <xf numFmtId="0" fontId="11" fillId="0" borderId="2" xfId="5" applyBorder="1"/>
    <xf numFmtId="0" fontId="0" fillId="0" borderId="2" xfId="0" applyBorder="1"/>
    <xf numFmtId="0" fontId="11" fillId="0" borderId="3" xfId="5" applyBorder="1"/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14" fillId="0" borderId="21" xfId="0" applyFont="1" applyFill="1" applyBorder="1" applyAlignment="1">
      <alignment horizontal="left" vertical="justify"/>
    </xf>
    <xf numFmtId="0" fontId="14" fillId="0" borderId="21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center" vertical="justify"/>
    </xf>
    <xf numFmtId="0" fontId="8" fillId="0" borderId="4" xfId="5" applyFont="1" applyFill="1" applyBorder="1" applyAlignment="1">
      <alignment horizontal="center"/>
    </xf>
    <xf numFmtId="0" fontId="8" fillId="0" borderId="4" xfId="5" applyFont="1" applyFill="1" applyBorder="1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0" fillId="0" borderId="3" xfId="0" applyBorder="1"/>
    <xf numFmtId="0" fontId="11" fillId="0" borderId="0" xfId="5" applyFill="1"/>
    <xf numFmtId="0" fontId="4" fillId="0" borderId="10" xfId="0" applyFont="1" applyBorder="1" applyAlignment="1" applyProtection="1">
      <alignment horizontal="centerContinuous"/>
    </xf>
    <xf numFmtId="0" fontId="4" fillId="0" borderId="12" xfId="0" applyFont="1" applyBorder="1" applyAlignment="1" applyProtection="1">
      <alignment horizontal="centerContinuous"/>
    </xf>
    <xf numFmtId="0" fontId="0" fillId="0" borderId="26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protection locked="0"/>
    </xf>
    <xf numFmtId="0" fontId="11" fillId="0" borderId="0" xfId="5" applyBorder="1"/>
    <xf numFmtId="0" fontId="0" fillId="0" borderId="0" xfId="0" applyBorder="1"/>
    <xf numFmtId="0" fontId="7" fillId="0" borderId="27" xfId="0" applyFont="1" applyBorder="1" applyAlignment="1" applyProtection="1">
      <alignment horizontal="right"/>
    </xf>
    <xf numFmtId="164" fontId="0" fillId="0" borderId="28" xfId="0" applyNumberFormat="1" applyFill="1" applyBorder="1" applyAlignment="1" applyProtection="1">
      <alignment horizontal="left"/>
      <protection locked="0"/>
    </xf>
    <xf numFmtId="0" fontId="15" fillId="0" borderId="0" xfId="5" applyFont="1"/>
    <xf numFmtId="0" fontId="11" fillId="3" borderId="4" xfId="5" applyFill="1" applyBorder="1" applyProtection="1">
      <protection locked="0"/>
    </xf>
    <xf numFmtId="0" fontId="11" fillId="3" borderId="4" xfId="5" applyFill="1" applyBorder="1" applyAlignment="1" applyProtection="1">
      <alignment horizontal="center"/>
      <protection locked="0"/>
    </xf>
    <xf numFmtId="0" fontId="0" fillId="0" borderId="0" xfId="0" pivotButton="1"/>
    <xf numFmtId="0" fontId="0" fillId="0" borderId="0" xfId="0" applyNumberFormat="1" applyBorder="1"/>
    <xf numFmtId="0" fontId="0" fillId="0" borderId="0" xfId="0" applyNumberFormat="1" applyFill="1" applyBorder="1"/>
    <xf numFmtId="0" fontId="0" fillId="0" borderId="0" xfId="0" applyProtection="1">
      <protection locked="0"/>
    </xf>
    <xf numFmtId="0" fontId="13" fillId="0" borderId="4" xfId="5" applyFont="1" applyBorder="1" applyAlignment="1">
      <alignment horizontal="center" vertical="center" wrapText="1"/>
    </xf>
    <xf numFmtId="0" fontId="13" fillId="0" borderId="4" xfId="5" applyFont="1" applyFill="1" applyBorder="1" applyAlignment="1">
      <alignment horizontal="center" vertical="center" wrapText="1"/>
    </xf>
    <xf numFmtId="0" fontId="11" fillId="0" borderId="4" xfId="5" applyBorder="1"/>
    <xf numFmtId="0" fontId="11" fillId="0" borderId="4" xfId="5" applyFill="1" applyBorder="1"/>
    <xf numFmtId="49" fontId="11" fillId="0" borderId="4" xfId="5" applyNumberFormat="1" applyBorder="1"/>
    <xf numFmtId="3" fontId="11" fillId="0" borderId="4" xfId="5" applyNumberFormat="1" applyBorder="1"/>
    <xf numFmtId="0" fontId="11" fillId="3" borderId="4" xfId="5" applyFill="1" applyBorder="1" applyAlignment="1" applyProtection="1">
      <alignment wrapText="1"/>
      <protection locked="0"/>
    </xf>
    <xf numFmtId="0" fontId="11" fillId="0" borderId="1" xfId="5" applyBorder="1"/>
    <xf numFmtId="0" fontId="11" fillId="0" borderId="2" xfId="5" applyFill="1" applyBorder="1"/>
    <xf numFmtId="0" fontId="11" fillId="0" borderId="0" xfId="5" applyFill="1" applyAlignment="1" applyProtection="1">
      <alignment wrapText="1"/>
      <protection locked="0"/>
    </xf>
    <xf numFmtId="0" fontId="11" fillId="0" borderId="0" xfId="5" applyFill="1" applyProtection="1">
      <protection locked="0"/>
    </xf>
    <xf numFmtId="4" fontId="11" fillId="0" borderId="4" xfId="5" applyNumberFormat="1" applyBorder="1"/>
    <xf numFmtId="4" fontId="11" fillId="0" borderId="1" xfId="5" applyNumberFormat="1" applyBorder="1"/>
    <xf numFmtId="4" fontId="11" fillId="3" borderId="1" xfId="5" applyNumberFormat="1" applyFill="1" applyBorder="1" applyProtection="1">
      <protection locked="0"/>
    </xf>
    <xf numFmtId="10" fontId="11" fillId="0" borderId="4" xfId="5" applyNumberFormat="1" applyBorder="1"/>
    <xf numFmtId="0" fontId="10" fillId="0" borderId="4" xfId="0" applyFont="1" applyBorder="1" applyAlignment="1" applyProtection="1">
      <alignment horizontal="center"/>
    </xf>
    <xf numFmtId="0" fontId="11" fillId="3" borderId="1" xfId="5" applyFill="1" applyBorder="1" applyAlignment="1" applyProtection="1">
      <alignment wrapText="1"/>
      <protection locked="0"/>
    </xf>
    <xf numFmtId="0" fontId="19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29" xfId="0" applyBorder="1"/>
    <xf numFmtId="0" fontId="23" fillId="0" borderId="0" xfId="0" applyFont="1" applyAlignment="1">
      <alignment vertical="center"/>
    </xf>
    <xf numFmtId="0" fontId="25" fillId="0" borderId="0" xfId="6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27" fillId="6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6" borderId="4" xfId="0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right" vertical="center"/>
    </xf>
    <xf numFmtId="0" fontId="31" fillId="0" borderId="0" xfId="0" applyFont="1"/>
    <xf numFmtId="0" fontId="16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1" fillId="0" borderId="4" xfId="5" applyBorder="1" applyAlignment="1">
      <alignment horizontal="left"/>
    </xf>
    <xf numFmtId="0" fontId="11" fillId="0" borderId="4" xfId="5" applyFill="1" applyBorder="1" applyProtection="1"/>
    <xf numFmtId="14" fontId="11" fillId="3" borderId="4" xfId="5" applyNumberFormat="1" applyFill="1" applyBorder="1" applyProtection="1">
      <protection locked="0"/>
    </xf>
    <xf numFmtId="0" fontId="0" fillId="0" borderId="14" xfId="0" applyNumberFormat="1" applyFill="1" applyBorder="1"/>
    <xf numFmtId="4" fontId="0" fillId="0" borderId="18" xfId="0" applyNumberFormat="1" applyFill="1" applyBorder="1"/>
    <xf numFmtId="0" fontId="0" fillId="0" borderId="0" xfId="0" applyFill="1" applyAlignment="1">
      <alignment horizontal="left"/>
    </xf>
    <xf numFmtId="0" fontId="11" fillId="0" borderId="4" xfId="5" applyFill="1" applyBorder="1" applyProtection="1">
      <protection locked="0"/>
    </xf>
    <xf numFmtId="4" fontId="11" fillId="3" borderId="4" xfId="5" applyNumberFormat="1" applyFill="1" applyBorder="1" applyProtection="1">
      <protection locked="0"/>
    </xf>
    <xf numFmtId="3" fontId="11" fillId="3" borderId="4" xfId="5" applyNumberFormat="1" applyFill="1" applyBorder="1" applyAlignment="1" applyProtection="1">
      <alignment horizontal="right"/>
      <protection locked="0"/>
    </xf>
    <xf numFmtId="3" fontId="11" fillId="0" borderId="0" xfId="5" applyNumberFormat="1"/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4" fontId="17" fillId="0" borderId="7" xfId="0" applyNumberFormat="1" applyFont="1" applyBorder="1" applyAlignment="1">
      <alignment horizontal="right" vertical="center"/>
    </xf>
    <xf numFmtId="0" fontId="17" fillId="0" borderId="35" xfId="0" applyFont="1" applyBorder="1" applyAlignment="1">
      <alignment horizontal="center" vertical="center"/>
    </xf>
    <xf numFmtId="4" fontId="17" fillId="7" borderId="7" xfId="0" applyNumberFormat="1" applyFont="1" applyFill="1" applyBorder="1" applyAlignment="1">
      <alignment horizontal="right" vertical="center"/>
    </xf>
    <xf numFmtId="0" fontId="25" fillId="0" borderId="0" xfId="6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31" xfId="0" applyBorder="1" applyAlignment="1" applyProtection="1">
      <alignment horizontal="centerContinuous" vertical="center"/>
    </xf>
    <xf numFmtId="0" fontId="0" fillId="0" borderId="26" xfId="0" applyBorder="1" applyAlignment="1" applyProtection="1">
      <alignment horizontal="centerContinuous" vertical="center"/>
    </xf>
    <xf numFmtId="0" fontId="0" fillId="0" borderId="25" xfId="0" applyBorder="1" applyAlignment="1" applyProtection="1">
      <alignment horizontal="centerContinuous" vertical="center"/>
    </xf>
    <xf numFmtId="0" fontId="0" fillId="0" borderId="34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35" xfId="0" applyBorder="1" applyAlignment="1" applyProtection="1">
      <alignment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vertical="center"/>
    </xf>
    <xf numFmtId="0" fontId="34" fillId="0" borderId="8" xfId="5" applyFont="1" applyBorder="1" applyAlignment="1" applyProtection="1">
      <alignment horizontal="center"/>
    </xf>
    <xf numFmtId="0" fontId="8" fillId="0" borderId="9" xfId="5" applyFont="1" applyFill="1" applyBorder="1" applyAlignment="1" applyProtection="1">
      <alignment horizontal="left"/>
    </xf>
    <xf numFmtId="0" fontId="8" fillId="0" borderId="0" xfId="5" applyFont="1" applyFill="1" applyBorder="1" applyAlignment="1" applyProtection="1">
      <alignment horizontal="left"/>
    </xf>
    <xf numFmtId="0" fontId="16" fillId="0" borderId="8" xfId="0" applyFont="1" applyBorder="1" applyAlignment="1" applyProtection="1">
      <alignment horizontal="center" vertical="top"/>
    </xf>
    <xf numFmtId="0" fontId="16" fillId="0" borderId="9" xfId="0" applyFont="1" applyBorder="1" applyAlignment="1" applyProtection="1">
      <alignment vertical="top"/>
    </xf>
    <xf numFmtId="0" fontId="16" fillId="0" borderId="3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34" fillId="0" borderId="0" xfId="5" applyFont="1" applyBorder="1" applyAlignment="1" applyProtection="1">
      <alignment horizontal="left"/>
    </xf>
    <xf numFmtId="0" fontId="34" fillId="0" borderId="5" xfId="5" applyFont="1" applyBorder="1" applyAlignment="1" applyProtection="1">
      <alignment horizontal="center"/>
    </xf>
    <xf numFmtId="0" fontId="8" fillId="0" borderId="7" xfId="5" applyFont="1" applyFill="1" applyBorder="1" applyAlignment="1" applyProtection="1">
      <alignment horizontal="left"/>
    </xf>
    <xf numFmtId="0" fontId="34" fillId="0" borderId="6" xfId="5" applyFont="1" applyBorder="1" applyAlignment="1" applyProtection="1">
      <alignment horizontal="left"/>
    </xf>
    <xf numFmtId="0" fontId="16" fillId="0" borderId="5" xfId="0" applyFont="1" applyBorder="1" applyAlignment="1" applyProtection="1">
      <alignment horizontal="center" vertical="top"/>
    </xf>
    <xf numFmtId="0" fontId="16" fillId="0" borderId="7" xfId="0" applyFont="1" applyBorder="1" applyAlignment="1" applyProtection="1">
      <alignment vertical="top"/>
    </xf>
    <xf numFmtId="0" fontId="8" fillId="0" borderId="32" xfId="0" applyFont="1" applyFill="1" applyBorder="1" applyAlignment="1" applyProtection="1">
      <alignment horizontal="center" vertical="justify"/>
    </xf>
    <xf numFmtId="0" fontId="8" fillId="0" borderId="9" xfId="0" applyFont="1" applyFill="1" applyBorder="1" applyAlignment="1" applyProtection="1">
      <alignment horizontal="left" vertical="justify"/>
    </xf>
    <xf numFmtId="0" fontId="8" fillId="0" borderId="9" xfId="0" applyFont="1" applyFill="1" applyBorder="1" applyAlignment="1" applyProtection="1">
      <alignment vertical="center" wrapText="1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vertical="center"/>
    </xf>
    <xf numFmtId="0" fontId="0" fillId="0" borderId="0" xfId="0" applyProtection="1"/>
    <xf numFmtId="0" fontId="28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0" fillId="3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9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</cellXfs>
  <cellStyles count="7">
    <cellStyle name="Enllaç" xfId="6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4 2" xfId="4" xr:uid="{00000000-0005-0000-0000-000005000000}"/>
    <cellStyle name="Normal 5" xfId="5" xr:uid="{00000000-0005-0000-0000-000006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50</xdr:row>
      <xdr:rowOff>106680</xdr:rowOff>
    </xdr:from>
    <xdr:to>
      <xdr:col>7</xdr:col>
      <xdr:colOff>556260</xdr:colOff>
      <xdr:row>60</xdr:row>
      <xdr:rowOff>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3939412A-4A8E-4EDE-9DCF-F594C1CCEE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9730740"/>
          <a:ext cx="4457700" cy="1569720"/>
        </a:xfrm>
        <a:prstGeom prst="rect">
          <a:avLst/>
        </a:prstGeom>
        <a:noFill/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38100</xdr:colOff>
      <xdr:row>142</xdr:row>
      <xdr:rowOff>45720</xdr:rowOff>
    </xdr:from>
    <xdr:to>
      <xdr:col>9</xdr:col>
      <xdr:colOff>248920</xdr:colOff>
      <xdr:row>144</xdr:row>
      <xdr:rowOff>130810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99300F3F-E830-4C1B-9B4E-D5B734369AF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8722340"/>
          <a:ext cx="5400040" cy="42037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30480</xdr:colOff>
      <xdr:row>146</xdr:row>
      <xdr:rowOff>76200</xdr:rowOff>
    </xdr:from>
    <xdr:to>
      <xdr:col>7</xdr:col>
      <xdr:colOff>252730</xdr:colOff>
      <xdr:row>152</xdr:row>
      <xdr:rowOff>2540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E8576569-BBAB-4165-99DD-143592BD7DAE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780" y="19591020"/>
          <a:ext cx="4192270" cy="92646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1</xdr:col>
      <xdr:colOff>487680</xdr:colOff>
      <xdr:row>603</xdr:row>
      <xdr:rowOff>150495</xdr:rowOff>
    </xdr:from>
    <xdr:to>
      <xdr:col>9</xdr:col>
      <xdr:colOff>20955</xdr:colOff>
      <xdr:row>609</xdr:row>
      <xdr:rowOff>20955</xdr:rowOff>
    </xdr:to>
    <xdr:pic>
      <xdr:nvPicPr>
        <xdr:cNvPr id="5" name="Imatge 10">
          <a:extLst>
            <a:ext uri="{FF2B5EF4-FFF2-40B4-BE49-F238E27FC236}">
              <a16:creationId xmlns:a16="http://schemas.microsoft.com/office/drawing/2014/main" id="{3A660DD2-7DCB-4553-978B-B0DC5FF4D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76670535"/>
          <a:ext cx="4722495" cy="8763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520065</xdr:colOff>
      <xdr:row>611</xdr:row>
      <xdr:rowOff>142875</xdr:rowOff>
    </xdr:from>
    <xdr:to>
      <xdr:col>10</xdr:col>
      <xdr:colOff>434340</xdr:colOff>
      <xdr:row>615</xdr:row>
      <xdr:rowOff>139065</xdr:rowOff>
    </xdr:to>
    <xdr:pic>
      <xdr:nvPicPr>
        <xdr:cNvPr id="6" name="Imatge 11">
          <a:extLst>
            <a:ext uri="{FF2B5EF4-FFF2-40B4-BE49-F238E27FC236}">
              <a16:creationId xmlns:a16="http://schemas.microsoft.com/office/drawing/2014/main" id="{CF798A5A-4BE6-4096-A1E9-D1846C30B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" y="78019275"/>
          <a:ext cx="571309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</xdr:colOff>
      <xdr:row>620</xdr:row>
      <xdr:rowOff>45720</xdr:rowOff>
    </xdr:from>
    <xdr:to>
      <xdr:col>7</xdr:col>
      <xdr:colOff>554355</xdr:colOff>
      <xdr:row>627</xdr:row>
      <xdr:rowOff>71754</xdr:rowOff>
    </xdr:to>
    <xdr:pic>
      <xdr:nvPicPr>
        <xdr:cNvPr id="7" name="Imatge 6">
          <a:extLst>
            <a:ext uri="{FF2B5EF4-FFF2-40B4-BE49-F238E27FC236}">
              <a16:creationId xmlns:a16="http://schemas.microsoft.com/office/drawing/2014/main" id="{71390B81-8107-4D51-A254-603C01582F7E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1520" y="79461360"/>
          <a:ext cx="3907155" cy="1199514"/>
        </a:xfrm>
        <a:prstGeom prst="rect">
          <a:avLst/>
        </a:prstGeom>
      </xdr:spPr>
    </xdr:pic>
    <xdr:clientData/>
  </xdr:twoCellAnchor>
  <xdr:twoCellAnchor editAs="oneCell">
    <xdr:from>
      <xdr:col>1</xdr:col>
      <xdr:colOff>579120</xdr:colOff>
      <xdr:row>631</xdr:row>
      <xdr:rowOff>121920</xdr:rowOff>
    </xdr:from>
    <xdr:to>
      <xdr:col>7</xdr:col>
      <xdr:colOff>602615</xdr:colOff>
      <xdr:row>640</xdr:row>
      <xdr:rowOff>157480</xdr:rowOff>
    </xdr:to>
    <xdr:pic>
      <xdr:nvPicPr>
        <xdr:cNvPr id="8" name="Imatge 7">
          <a:extLst>
            <a:ext uri="{FF2B5EF4-FFF2-40B4-BE49-F238E27FC236}">
              <a16:creationId xmlns:a16="http://schemas.microsoft.com/office/drawing/2014/main" id="{9068753D-528D-4AAF-BC24-0476B3DAE222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93420" y="81412080"/>
          <a:ext cx="3993515" cy="1544320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701</xdr:row>
      <xdr:rowOff>15240</xdr:rowOff>
    </xdr:from>
    <xdr:to>
      <xdr:col>6</xdr:col>
      <xdr:colOff>351155</xdr:colOff>
      <xdr:row>711</xdr:row>
      <xdr:rowOff>118110</xdr:rowOff>
    </xdr:to>
    <xdr:pic>
      <xdr:nvPicPr>
        <xdr:cNvPr id="10" name="Imatge 9">
          <a:extLst>
            <a:ext uri="{FF2B5EF4-FFF2-40B4-BE49-F238E27FC236}">
              <a16:creationId xmlns:a16="http://schemas.microsoft.com/office/drawing/2014/main" id="{56F04019-6714-4A21-A811-D6C87EE267CC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9560" y="93756480"/>
          <a:ext cx="3536315" cy="177927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152400</xdr:colOff>
      <xdr:row>214</xdr:row>
      <xdr:rowOff>152400</xdr:rowOff>
    </xdr:from>
    <xdr:to>
      <xdr:col>7</xdr:col>
      <xdr:colOff>132080</xdr:colOff>
      <xdr:row>226</xdr:row>
      <xdr:rowOff>135890</xdr:rowOff>
    </xdr:to>
    <xdr:pic>
      <xdr:nvPicPr>
        <xdr:cNvPr id="11" name="Imatge 10">
          <a:extLst>
            <a:ext uri="{FF2B5EF4-FFF2-40B4-BE49-F238E27FC236}">
              <a16:creationId xmlns:a16="http://schemas.microsoft.com/office/drawing/2014/main" id="{6F682006-9D61-48D7-83C2-AE0DBAA66339}"/>
            </a:ext>
          </a:extLst>
        </xdr:cNvPr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66700" y="39220140"/>
          <a:ext cx="3949700" cy="199517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152400</xdr:colOff>
      <xdr:row>402</xdr:row>
      <xdr:rowOff>99060</xdr:rowOff>
    </xdr:from>
    <xdr:to>
      <xdr:col>9</xdr:col>
      <xdr:colOff>363220</xdr:colOff>
      <xdr:row>411</xdr:row>
      <xdr:rowOff>35560</xdr:rowOff>
    </xdr:to>
    <xdr:pic>
      <xdr:nvPicPr>
        <xdr:cNvPr id="12" name="Imatge 11">
          <a:extLst>
            <a:ext uri="{FF2B5EF4-FFF2-40B4-BE49-F238E27FC236}">
              <a16:creationId xmlns:a16="http://schemas.microsoft.com/office/drawing/2014/main" id="{3C38C166-98E9-428C-8A40-5110D0A4DAA9}"/>
            </a:ext>
          </a:extLst>
        </xdr:cNvPr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66700" y="73091040"/>
          <a:ext cx="5400040" cy="144526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121920</xdr:colOff>
      <xdr:row>437</xdr:row>
      <xdr:rowOff>144780</xdr:rowOff>
    </xdr:from>
    <xdr:to>
      <xdr:col>9</xdr:col>
      <xdr:colOff>332740</xdr:colOff>
      <xdr:row>448</xdr:row>
      <xdr:rowOff>87630</xdr:rowOff>
    </xdr:to>
    <xdr:pic>
      <xdr:nvPicPr>
        <xdr:cNvPr id="13" name="Imatge 12">
          <a:extLst>
            <a:ext uri="{FF2B5EF4-FFF2-40B4-BE49-F238E27FC236}">
              <a16:creationId xmlns:a16="http://schemas.microsoft.com/office/drawing/2014/main" id="{6D95700C-7ECB-4A95-B603-AC907545E4CE}"/>
            </a:ext>
          </a:extLst>
        </xdr:cNvPr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6220" y="47213520"/>
          <a:ext cx="5400040" cy="178689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144780</xdr:colOff>
      <xdr:row>453</xdr:row>
      <xdr:rowOff>91440</xdr:rowOff>
    </xdr:from>
    <xdr:to>
      <xdr:col>9</xdr:col>
      <xdr:colOff>355600</xdr:colOff>
      <xdr:row>465</xdr:row>
      <xdr:rowOff>5715</xdr:rowOff>
    </xdr:to>
    <xdr:pic>
      <xdr:nvPicPr>
        <xdr:cNvPr id="14" name="Imatge 13">
          <a:extLst>
            <a:ext uri="{FF2B5EF4-FFF2-40B4-BE49-F238E27FC236}">
              <a16:creationId xmlns:a16="http://schemas.microsoft.com/office/drawing/2014/main" id="{92FAFAF5-FD73-48AE-9D67-9A9D7A7AF80B}"/>
            </a:ext>
          </a:extLst>
        </xdr:cNvPr>
        <xdr:cNvPicPr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59080" y="49888140"/>
          <a:ext cx="5400040" cy="192595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190500</xdr:colOff>
      <xdr:row>474</xdr:row>
      <xdr:rowOff>137160</xdr:rowOff>
    </xdr:from>
    <xdr:to>
      <xdr:col>8</xdr:col>
      <xdr:colOff>407035</xdr:colOff>
      <xdr:row>496</xdr:row>
      <xdr:rowOff>44450</xdr:rowOff>
    </xdr:to>
    <xdr:pic>
      <xdr:nvPicPr>
        <xdr:cNvPr id="15" name="Imatge 14">
          <a:extLst>
            <a:ext uri="{FF2B5EF4-FFF2-40B4-BE49-F238E27FC236}">
              <a16:creationId xmlns:a16="http://schemas.microsoft.com/office/drawing/2014/main" id="{35FAB13A-F356-4E85-87CF-ED6349AFEE4E}"/>
            </a:ext>
          </a:extLst>
        </xdr:cNvPr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04800" y="53545740"/>
          <a:ext cx="4796155" cy="359537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45720</xdr:colOff>
      <xdr:row>838</xdr:row>
      <xdr:rowOff>68580</xdr:rowOff>
    </xdr:from>
    <xdr:to>
      <xdr:col>9</xdr:col>
      <xdr:colOff>256540</xdr:colOff>
      <xdr:row>855</xdr:row>
      <xdr:rowOff>127000</xdr:rowOff>
    </xdr:to>
    <xdr:pic>
      <xdr:nvPicPr>
        <xdr:cNvPr id="16" name="Imatge 15">
          <a:extLst>
            <a:ext uri="{FF2B5EF4-FFF2-40B4-BE49-F238E27FC236}">
              <a16:creationId xmlns:a16="http://schemas.microsoft.com/office/drawing/2014/main" id="{69459A7C-EA37-42ED-8DE6-36C6ACDB934C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0020" y="123954540"/>
          <a:ext cx="5400040" cy="29083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786185</xdr:colOff>
      <xdr:row>2</xdr:row>
      <xdr:rowOff>32849</xdr:rowOff>
    </xdr:to>
    <xdr:pic>
      <xdr:nvPicPr>
        <xdr:cNvPr id="17" name="Imatge 16">
          <a:extLst>
            <a:ext uri="{FF2B5EF4-FFF2-40B4-BE49-F238E27FC236}">
              <a16:creationId xmlns:a16="http://schemas.microsoft.com/office/drawing/2014/main" id="{905BEBB2-DCC2-491F-9598-EF9F02FB3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4300" y="0"/>
          <a:ext cx="2531165" cy="36812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170</xdr:row>
      <xdr:rowOff>144886</xdr:rowOff>
    </xdr:from>
    <xdr:to>
      <xdr:col>7</xdr:col>
      <xdr:colOff>434340</xdr:colOff>
      <xdr:row>177</xdr:row>
      <xdr:rowOff>9981</xdr:rowOff>
    </xdr:to>
    <xdr:pic>
      <xdr:nvPicPr>
        <xdr:cNvPr id="18" name="Imatge 17">
          <a:extLst>
            <a:ext uri="{FF2B5EF4-FFF2-40B4-BE49-F238E27FC236}">
              <a16:creationId xmlns:a16="http://schemas.microsoft.com/office/drawing/2014/main" id="{0A1D9DE6-AD0D-4CA8-94DB-A837EF1C5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600" y="24627946"/>
          <a:ext cx="4290060" cy="1038575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205</xdr:row>
      <xdr:rowOff>68581</xdr:rowOff>
    </xdr:from>
    <xdr:to>
      <xdr:col>9</xdr:col>
      <xdr:colOff>18112</xdr:colOff>
      <xdr:row>210</xdr:row>
      <xdr:rowOff>38101</xdr:rowOff>
    </xdr:to>
    <xdr:pic>
      <xdr:nvPicPr>
        <xdr:cNvPr id="19" name="Imatge 18">
          <a:extLst>
            <a:ext uri="{FF2B5EF4-FFF2-40B4-BE49-F238E27FC236}">
              <a16:creationId xmlns:a16="http://schemas.microsoft.com/office/drawing/2014/main" id="{6AFAA57C-4676-4187-A0A3-A69490944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6220" y="30815281"/>
          <a:ext cx="5085412" cy="883920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</xdr:colOff>
      <xdr:row>512</xdr:row>
      <xdr:rowOff>91440</xdr:rowOff>
    </xdr:from>
    <xdr:to>
      <xdr:col>9</xdr:col>
      <xdr:colOff>286981</xdr:colOff>
      <xdr:row>517</xdr:row>
      <xdr:rowOff>106754</xdr:rowOff>
    </xdr:to>
    <xdr:pic>
      <xdr:nvPicPr>
        <xdr:cNvPr id="20" name="Imatge 19">
          <a:extLst>
            <a:ext uri="{FF2B5EF4-FFF2-40B4-BE49-F238E27FC236}">
              <a16:creationId xmlns:a16="http://schemas.microsoft.com/office/drawing/2014/main" id="{DC88C649-8366-49D5-8634-0B9FD2501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82880" y="65371980"/>
          <a:ext cx="5407621" cy="853514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63</xdr:row>
      <xdr:rowOff>7620</xdr:rowOff>
    </xdr:from>
    <xdr:to>
      <xdr:col>11</xdr:col>
      <xdr:colOff>462064</xdr:colOff>
      <xdr:row>66</xdr:row>
      <xdr:rowOff>18986</xdr:rowOff>
    </xdr:to>
    <xdr:pic>
      <xdr:nvPicPr>
        <xdr:cNvPr id="21" name="Imatge 20">
          <a:extLst>
            <a:ext uri="{FF2B5EF4-FFF2-40B4-BE49-F238E27FC236}">
              <a16:creationId xmlns:a16="http://schemas.microsoft.com/office/drawing/2014/main" id="{8B47318A-09AE-4ACE-9F0A-C1BAA0015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75260" y="11826240"/>
          <a:ext cx="6809524" cy="5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229</xdr:row>
      <xdr:rowOff>137160</xdr:rowOff>
    </xdr:from>
    <xdr:to>
      <xdr:col>6</xdr:col>
      <xdr:colOff>534670</xdr:colOff>
      <xdr:row>244</xdr:row>
      <xdr:rowOff>102897</xdr:rowOff>
    </xdr:to>
    <xdr:pic>
      <xdr:nvPicPr>
        <xdr:cNvPr id="22" name="Imatge 21">
          <a:extLst>
            <a:ext uri="{FF2B5EF4-FFF2-40B4-BE49-F238E27FC236}">
              <a16:creationId xmlns:a16="http://schemas.microsoft.com/office/drawing/2014/main" id="{A2A09F8D-6BED-4F01-8C9D-83F385D0FE77}"/>
            </a:ext>
          </a:extLst>
        </xdr:cNvPr>
        <xdr:cNvPicPr/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74320" y="41719500"/>
          <a:ext cx="3735070" cy="248033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106680</xdr:colOff>
      <xdr:row>70</xdr:row>
      <xdr:rowOff>161741</xdr:rowOff>
    </xdr:from>
    <xdr:to>
      <xdr:col>9</xdr:col>
      <xdr:colOff>173827</xdr:colOff>
      <xdr:row>79</xdr:row>
      <xdr:rowOff>174807</xdr:rowOff>
    </xdr:to>
    <xdr:pic>
      <xdr:nvPicPr>
        <xdr:cNvPr id="23" name="Imatge 22">
          <a:extLst>
            <a:ext uri="{FF2B5EF4-FFF2-40B4-BE49-F238E27FC236}">
              <a16:creationId xmlns:a16="http://schemas.microsoft.com/office/drawing/2014/main" id="{94110A00-8238-4EE1-B8AA-0EE9CC4F5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20980" y="13199561"/>
          <a:ext cx="5256367" cy="16589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671</xdr:row>
      <xdr:rowOff>0</xdr:rowOff>
    </xdr:from>
    <xdr:to>
      <xdr:col>9</xdr:col>
      <xdr:colOff>212304</xdr:colOff>
      <xdr:row>678</xdr:row>
      <xdr:rowOff>27536</xdr:rowOff>
    </xdr:to>
    <xdr:pic>
      <xdr:nvPicPr>
        <xdr:cNvPr id="24" name="Imatge 23">
          <a:extLst>
            <a:ext uri="{FF2B5EF4-FFF2-40B4-BE49-F238E27FC236}">
              <a16:creationId xmlns:a16="http://schemas.microsoft.com/office/drawing/2014/main" id="{BD857D1B-3085-08F4-B63B-17EA1C15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4300" y="94046040"/>
          <a:ext cx="5401524" cy="1201016"/>
        </a:xfrm>
        <a:prstGeom prst="rect">
          <a:avLst/>
        </a:prstGeom>
      </xdr:spPr>
    </xdr:pic>
    <xdr:clientData/>
  </xdr:twoCellAnchor>
  <xdr:oneCellAnchor>
    <xdr:from>
      <xdr:col>1</xdr:col>
      <xdr:colOff>175260</xdr:colOff>
      <xdr:row>272</xdr:row>
      <xdr:rowOff>15240</xdr:rowOff>
    </xdr:from>
    <xdr:ext cx="3536315" cy="1779270"/>
    <xdr:pic>
      <xdr:nvPicPr>
        <xdr:cNvPr id="9" name="Imatge 8">
          <a:extLst>
            <a:ext uri="{FF2B5EF4-FFF2-40B4-BE49-F238E27FC236}">
              <a16:creationId xmlns:a16="http://schemas.microsoft.com/office/drawing/2014/main" id="{23052377-43DE-4A48-9DD6-1B4DD086B9D3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9560" y="126431040"/>
          <a:ext cx="3536315" cy="177927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1550895</xdr:colOff>
      <xdr:row>2</xdr:row>
      <xdr:rowOff>20657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23B37BED-3557-EB5C-AAA1-EF1D63A72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698376" cy="3882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134471</xdr:colOff>
      <xdr:row>2</xdr:row>
      <xdr:rowOff>43935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BA81E728-1C4D-DF64-EF2C-9DB9EF368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922494" cy="4204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1897381</xdr:colOff>
      <xdr:row>2</xdr:row>
      <xdr:rowOff>14431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CB7B2B05-5BE8-A8B3-5F09-34C2A58D9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430780" cy="34971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pdevila Bernaus, Guillem" refreshedDate="45128.354884722219" createdVersion="6" refreshedVersion="6" minRefreshableVersion="3" recordCount="36" xr:uid="{00000000-000A-0000-FFFF-FFFF0A000000}">
  <cacheSource type="worksheet">
    <worksheetSource ref="A10:A46" sheet="Annex de personal"/>
  </cacheSource>
  <cacheFields count="1">
    <cacheField name="Programa" numFmtId="0">
      <sharedItems containsNonDate="0" containsString="0" containsBlank="1" containsNumber="1" containsInteger="1" minValue="112" maxValue="533" count="7">
        <m/>
        <n v="121" u="1"/>
        <n v="112" u="1"/>
        <n v="412" u="1"/>
        <n v="533" u="1"/>
        <n v="411" u="1"/>
        <n v="114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ula dinàmica1" cacheId="0" applyNumberFormats="0" applyBorderFormats="0" applyFontFormats="0" applyPatternFormats="0" applyAlignmentFormats="0" applyWidthHeightFormats="1" dataCaption="Valors" updatedVersion="6" minRefreshableVersion="3" useAutoFormatting="1" rowGrandTotals="0" colGrandTotals="0" itemPrintTitles="1" createdVersion="6" indent="0" outline="1" outlineData="1" multipleFieldFilters="0" fieldListSortAscending="1">
  <location ref="C249:C250" firstHeaderRow="1" firstDataRow="1" firstDataCol="1"/>
  <pivotFields count="1">
    <pivotField axis="axisRow" showAll="0" includeNewItemsInFilter="1" sortType="ascending" defaultSubtotal="0">
      <items count="7">
        <item m="1" x="2"/>
        <item m="1" x="6"/>
        <item m="1" x="1"/>
        <item m="1" x="5"/>
        <item m="1" x="3"/>
        <item m="1" x="4"/>
        <item x="0"/>
      </items>
    </pivotField>
  </pivotFields>
  <rowFields count="1">
    <field x="0"/>
  </rowFields>
  <rowItems count="1">
    <i>
      <x v="6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ofin.intranet.gencat.cat/irj/portal" TargetMode="External"/><Relationship Id="rId1" Type="http://schemas.openxmlformats.org/officeDocument/2006/relationships/hyperlink" Target="https://economia.gencat.cat/ca/ambits-actuacio/pressupostos/2025/elaboracio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F74D2-9091-407A-A180-E8DF9D39A74C}">
  <dimension ref="B5:L837"/>
  <sheetViews>
    <sheetView showGridLines="0" tabSelected="1" zoomScaleNormal="100" workbookViewId="0">
      <selection activeCell="A9" sqref="A9"/>
    </sheetView>
  </sheetViews>
  <sheetFormatPr defaultRowHeight="12.75" x14ac:dyDescent="0.2"/>
  <cols>
    <col min="1" max="1" width="1.7109375" customWidth="1"/>
    <col min="4" max="4" width="7.7109375" bestFit="1" customWidth="1"/>
    <col min="5" max="5" width="14.7109375" bestFit="1" customWidth="1"/>
    <col min="14" max="14" width="8.85546875" customWidth="1"/>
  </cols>
  <sheetData>
    <row r="5" spans="2:9" ht="17.25" x14ac:dyDescent="0.2">
      <c r="B5" s="101" t="s">
        <v>1089</v>
      </c>
    </row>
    <row r="6" spans="2:9" ht="17.25" x14ac:dyDescent="0.2">
      <c r="B6" s="115" t="s">
        <v>787</v>
      </c>
      <c r="C6" s="74"/>
      <c r="D6" s="74"/>
      <c r="E6" s="74"/>
      <c r="F6" s="74"/>
      <c r="G6" s="74"/>
      <c r="H6" s="74"/>
      <c r="I6" s="74"/>
    </row>
    <row r="7" spans="2:9" ht="15" x14ac:dyDescent="0.2">
      <c r="B7" s="116"/>
      <c r="C7" s="106"/>
      <c r="D7" s="106"/>
      <c r="E7" s="106"/>
      <c r="F7" s="106"/>
      <c r="G7" s="106"/>
      <c r="H7" s="106"/>
      <c r="I7" s="106"/>
    </row>
    <row r="8" spans="2:9" ht="15" x14ac:dyDescent="0.2">
      <c r="B8" s="103"/>
    </row>
    <row r="9" spans="2:9" ht="17.25" x14ac:dyDescent="0.2">
      <c r="B9" s="114" t="s">
        <v>788</v>
      </c>
    </row>
    <row r="10" spans="2:9" ht="17.25" x14ac:dyDescent="0.2">
      <c r="B10" s="101"/>
    </row>
    <row r="11" spans="2:9" ht="18.75" x14ac:dyDescent="0.2">
      <c r="B11" s="107" t="s">
        <v>269</v>
      </c>
    </row>
    <row r="12" spans="2:9" ht="18.75" x14ac:dyDescent="0.2">
      <c r="B12" s="104"/>
    </row>
    <row r="13" spans="2:9" ht="18.75" x14ac:dyDescent="0.2">
      <c r="B13" s="107" t="s">
        <v>278</v>
      </c>
    </row>
    <row r="14" spans="2:9" ht="10.5" customHeight="1" x14ac:dyDescent="0.2">
      <c r="B14" s="104"/>
    </row>
    <row r="15" spans="2:9" ht="15.75" x14ac:dyDescent="0.2">
      <c r="B15" s="105" t="s">
        <v>794</v>
      </c>
    </row>
    <row r="16" spans="2:9" ht="15.75" x14ac:dyDescent="0.2">
      <c r="B16" s="105" t="s">
        <v>1090</v>
      </c>
    </row>
    <row r="17" spans="2:9" ht="15.75" x14ac:dyDescent="0.2">
      <c r="B17" s="105" t="s">
        <v>793</v>
      </c>
    </row>
    <row r="18" spans="2:9" ht="15.75" x14ac:dyDescent="0.2">
      <c r="B18" s="105" t="s">
        <v>1091</v>
      </c>
    </row>
    <row r="19" spans="2:9" ht="15.75" x14ac:dyDescent="0.2">
      <c r="B19" s="105" t="s">
        <v>795</v>
      </c>
    </row>
    <row r="20" spans="2:9" x14ac:dyDescent="0.2">
      <c r="B20" s="106"/>
      <c r="C20" s="106"/>
      <c r="D20" s="106"/>
      <c r="E20" s="106"/>
      <c r="F20" s="106"/>
      <c r="G20" s="106"/>
      <c r="H20" s="106"/>
      <c r="I20" s="106"/>
    </row>
    <row r="22" spans="2:9" ht="18.75" x14ac:dyDescent="0.2">
      <c r="B22" s="107" t="s">
        <v>269</v>
      </c>
    </row>
    <row r="23" spans="2:9" ht="15" x14ac:dyDescent="0.2">
      <c r="B23" s="103"/>
    </row>
    <row r="24" spans="2:9" ht="15" x14ac:dyDescent="0.2">
      <c r="B24" s="103" t="s">
        <v>1023</v>
      </c>
    </row>
    <row r="25" spans="2:9" ht="15" x14ac:dyDescent="0.2">
      <c r="B25" s="103" t="s">
        <v>796</v>
      </c>
    </row>
    <row r="26" spans="2:9" ht="15" x14ac:dyDescent="0.2">
      <c r="B26" s="103" t="s">
        <v>1025</v>
      </c>
    </row>
    <row r="27" spans="2:9" ht="15" x14ac:dyDescent="0.2">
      <c r="B27" s="103" t="s">
        <v>1026</v>
      </c>
    </row>
    <row r="28" spans="2:9" ht="15" x14ac:dyDescent="0.2">
      <c r="B28" s="103" t="s">
        <v>1027</v>
      </c>
    </row>
    <row r="29" spans="2:9" ht="15" x14ac:dyDescent="0.2">
      <c r="B29" s="103"/>
    </row>
    <row r="30" spans="2:9" ht="15" x14ac:dyDescent="0.2">
      <c r="B30" s="109" t="s">
        <v>1092</v>
      </c>
    </row>
    <row r="31" spans="2:9" ht="15" x14ac:dyDescent="0.2">
      <c r="B31" s="103" t="s">
        <v>1095</v>
      </c>
    </row>
    <row r="32" spans="2:9" ht="15" x14ac:dyDescent="0.2">
      <c r="B32" s="103" t="s">
        <v>1094</v>
      </c>
    </row>
    <row r="33" spans="2:2" ht="15" x14ac:dyDescent="0.2">
      <c r="B33" s="103" t="s">
        <v>1093</v>
      </c>
    </row>
    <row r="34" spans="2:2" ht="15" x14ac:dyDescent="0.2">
      <c r="B34" s="103"/>
    </row>
    <row r="35" spans="2:2" ht="15" x14ac:dyDescent="0.2">
      <c r="B35" s="103" t="s">
        <v>1123</v>
      </c>
    </row>
    <row r="36" spans="2:2" ht="15" x14ac:dyDescent="0.2">
      <c r="B36" s="103" t="s">
        <v>1028</v>
      </c>
    </row>
    <row r="37" spans="2:2" x14ac:dyDescent="0.2">
      <c r="B37" s="142" t="s">
        <v>1039</v>
      </c>
    </row>
    <row r="38" spans="2:2" x14ac:dyDescent="0.2">
      <c r="B38" s="108"/>
    </row>
    <row r="39" spans="2:2" ht="15" x14ac:dyDescent="0.2">
      <c r="B39" s="103" t="s">
        <v>1096</v>
      </c>
    </row>
    <row r="40" spans="2:2" ht="15" x14ac:dyDescent="0.2">
      <c r="B40" s="103" t="s">
        <v>1097</v>
      </c>
    </row>
    <row r="42" spans="2:2" ht="18.75" x14ac:dyDescent="0.2">
      <c r="B42" s="107" t="s">
        <v>278</v>
      </c>
    </row>
    <row r="43" spans="2:2" ht="15" x14ac:dyDescent="0.2">
      <c r="B43" s="103"/>
    </row>
    <row r="44" spans="2:2" ht="15.75" x14ac:dyDescent="0.2">
      <c r="B44" s="110" t="s">
        <v>790</v>
      </c>
    </row>
    <row r="45" spans="2:2" ht="15" x14ac:dyDescent="0.2">
      <c r="B45" s="103"/>
    </row>
    <row r="46" spans="2:2" ht="15" x14ac:dyDescent="0.2">
      <c r="B46" s="103" t="s">
        <v>1073</v>
      </c>
    </row>
    <row r="47" spans="2:2" ht="15" x14ac:dyDescent="0.2">
      <c r="B47" s="103" t="s">
        <v>1086</v>
      </c>
    </row>
    <row r="48" spans="2:2" ht="15" x14ac:dyDescent="0.2">
      <c r="B48" s="109" t="s">
        <v>797</v>
      </c>
    </row>
    <row r="49" spans="2:2" ht="15" x14ac:dyDescent="0.2">
      <c r="B49" s="109" t="s">
        <v>841</v>
      </c>
    </row>
    <row r="50" spans="2:2" ht="15" x14ac:dyDescent="0.2">
      <c r="B50" s="103" t="s">
        <v>842</v>
      </c>
    </row>
    <row r="62" spans="2:2" ht="15" x14ac:dyDescent="0.2">
      <c r="B62" s="103" t="s">
        <v>843</v>
      </c>
    </row>
    <row r="68" spans="2:2" ht="15" x14ac:dyDescent="0.2">
      <c r="B68" s="103" t="s">
        <v>1087</v>
      </c>
    </row>
    <row r="69" spans="2:2" ht="15" x14ac:dyDescent="0.2">
      <c r="B69" s="103" t="s">
        <v>1098</v>
      </c>
    </row>
    <row r="70" spans="2:2" ht="15" x14ac:dyDescent="0.2">
      <c r="B70" s="103" t="s">
        <v>1088</v>
      </c>
    </row>
    <row r="71" spans="2:2" ht="15" x14ac:dyDescent="0.2">
      <c r="B71" s="103"/>
    </row>
    <row r="72" spans="2:2" ht="15" x14ac:dyDescent="0.2">
      <c r="B72" s="103"/>
    </row>
    <row r="73" spans="2:2" ht="15" x14ac:dyDescent="0.2">
      <c r="B73" s="103"/>
    </row>
    <row r="74" spans="2:2" ht="15" x14ac:dyDescent="0.2">
      <c r="B74" s="103"/>
    </row>
    <row r="75" spans="2:2" ht="15" x14ac:dyDescent="0.2">
      <c r="B75" s="103"/>
    </row>
    <row r="76" spans="2:2" ht="15" x14ac:dyDescent="0.2">
      <c r="B76" s="103"/>
    </row>
    <row r="77" spans="2:2" ht="15" x14ac:dyDescent="0.2">
      <c r="B77" s="103"/>
    </row>
    <row r="78" spans="2:2" ht="15" x14ac:dyDescent="0.2">
      <c r="B78" s="103"/>
    </row>
    <row r="79" spans="2:2" ht="15" x14ac:dyDescent="0.2">
      <c r="B79" s="103"/>
    </row>
    <row r="80" spans="2:2" ht="15" x14ac:dyDescent="0.2">
      <c r="B80" s="103"/>
    </row>
    <row r="81" spans="2:5" ht="15" x14ac:dyDescent="0.2">
      <c r="B81" s="103"/>
    </row>
    <row r="82" spans="2:5" ht="15" x14ac:dyDescent="0.2">
      <c r="B82" s="103" t="s">
        <v>1120</v>
      </c>
    </row>
    <row r="83" spans="2:5" ht="15" x14ac:dyDescent="0.2">
      <c r="B83" s="103"/>
    </row>
    <row r="84" spans="2:5" ht="15" x14ac:dyDescent="0.2">
      <c r="B84" s="103" t="s">
        <v>804</v>
      </c>
    </row>
    <row r="85" spans="2:5" ht="15" x14ac:dyDescent="0.2">
      <c r="B85" s="103" t="s">
        <v>805</v>
      </c>
    </row>
    <row r="86" spans="2:5" ht="15" x14ac:dyDescent="0.2">
      <c r="B86" s="103" t="s">
        <v>806</v>
      </c>
    </row>
    <row r="87" spans="2:5" ht="15" x14ac:dyDescent="0.2">
      <c r="B87" s="103" t="s">
        <v>807</v>
      </c>
    </row>
    <row r="88" spans="2:5" ht="15" x14ac:dyDescent="0.2">
      <c r="B88" s="103" t="s">
        <v>808</v>
      </c>
    </row>
    <row r="89" spans="2:5" ht="15" x14ac:dyDescent="0.2">
      <c r="B89" s="103" t="s">
        <v>809</v>
      </c>
    </row>
    <row r="90" spans="2:5" ht="15" x14ac:dyDescent="0.2">
      <c r="B90" s="103" t="s">
        <v>810</v>
      </c>
    </row>
    <row r="91" spans="2:5" ht="15" x14ac:dyDescent="0.2">
      <c r="B91" s="103"/>
    </row>
    <row r="92" spans="2:5" ht="15" x14ac:dyDescent="0.25">
      <c r="B92" s="102"/>
      <c r="C92" s="184" t="s">
        <v>179</v>
      </c>
      <c r="D92" s="184"/>
      <c r="E92" s="184"/>
    </row>
    <row r="93" spans="2:5" ht="15" x14ac:dyDescent="0.2">
      <c r="B93" s="146" t="s">
        <v>239</v>
      </c>
      <c r="C93" s="187" t="s">
        <v>507</v>
      </c>
      <c r="D93" s="187"/>
      <c r="E93" s="187"/>
    </row>
    <row r="94" spans="2:5" ht="15" x14ac:dyDescent="0.2">
      <c r="B94" s="146" t="s">
        <v>238</v>
      </c>
      <c r="C94" s="187" t="s">
        <v>503</v>
      </c>
      <c r="D94" s="187"/>
      <c r="E94" s="187"/>
    </row>
    <row r="95" spans="2:5" ht="15" x14ac:dyDescent="0.2">
      <c r="B95" s="146" t="s">
        <v>240</v>
      </c>
      <c r="C95" s="187" t="s">
        <v>505</v>
      </c>
      <c r="D95" s="187"/>
      <c r="E95" s="187"/>
    </row>
    <row r="96" spans="2:5" ht="15" x14ac:dyDescent="0.25">
      <c r="B96" s="102"/>
      <c r="C96" s="184" t="s">
        <v>3</v>
      </c>
      <c r="D96" s="184"/>
      <c r="E96" s="184"/>
    </row>
    <row r="97" spans="2:7" ht="15" x14ac:dyDescent="0.2">
      <c r="B97" s="146" t="s">
        <v>242</v>
      </c>
      <c r="C97" s="187" t="s">
        <v>811</v>
      </c>
      <c r="D97" s="187"/>
      <c r="E97" s="187"/>
    </row>
    <row r="98" spans="2:7" ht="15" x14ac:dyDescent="0.2">
      <c r="B98" s="146" t="s">
        <v>241</v>
      </c>
      <c r="C98" s="187" t="s">
        <v>812</v>
      </c>
      <c r="D98" s="187"/>
      <c r="E98" s="187"/>
    </row>
    <row r="99" spans="2:7" ht="15" x14ac:dyDescent="0.2">
      <c r="B99" s="103"/>
    </row>
    <row r="100" spans="2:7" ht="15" x14ac:dyDescent="0.2">
      <c r="B100" s="103" t="s">
        <v>1121</v>
      </c>
    </row>
    <row r="101" spans="2:7" ht="15" x14ac:dyDescent="0.2">
      <c r="B101" s="103" t="s">
        <v>814</v>
      </c>
    </row>
    <row r="102" spans="2:7" ht="15" x14ac:dyDescent="0.2">
      <c r="B102" s="103" t="s">
        <v>815</v>
      </c>
    </row>
    <row r="103" spans="2:7" ht="15" x14ac:dyDescent="0.2">
      <c r="B103" s="103" t="s">
        <v>816</v>
      </c>
    </row>
    <row r="104" spans="2:7" ht="15" x14ac:dyDescent="0.2">
      <c r="B104" s="103"/>
    </row>
    <row r="105" spans="2:7" ht="15" x14ac:dyDescent="0.25">
      <c r="B105" s="102"/>
      <c r="C105" s="184" t="s">
        <v>179</v>
      </c>
      <c r="D105" s="184"/>
      <c r="E105" s="184"/>
      <c r="F105" s="185" t="s">
        <v>273</v>
      </c>
      <c r="G105" s="186"/>
    </row>
    <row r="106" spans="2:7" ht="15" x14ac:dyDescent="0.2">
      <c r="B106" s="146" t="s">
        <v>239</v>
      </c>
      <c r="C106" s="183" t="s">
        <v>507</v>
      </c>
      <c r="D106" s="183"/>
      <c r="E106" s="183"/>
      <c r="F106" s="183" t="s">
        <v>817</v>
      </c>
      <c r="G106" s="183"/>
    </row>
    <row r="107" spans="2:7" ht="15" x14ac:dyDescent="0.2">
      <c r="B107" s="146" t="s">
        <v>238</v>
      </c>
      <c r="C107" s="183" t="s">
        <v>503</v>
      </c>
      <c r="D107" s="183"/>
      <c r="E107" s="183"/>
      <c r="F107" s="183" t="s">
        <v>818</v>
      </c>
      <c r="G107" s="183"/>
    </row>
    <row r="108" spans="2:7" ht="15" x14ac:dyDescent="0.2">
      <c r="B108" s="146" t="s">
        <v>240</v>
      </c>
      <c r="C108" s="183" t="s">
        <v>505</v>
      </c>
      <c r="D108" s="183"/>
      <c r="E108" s="183"/>
      <c r="F108" s="183" t="s">
        <v>819</v>
      </c>
      <c r="G108" s="183"/>
    </row>
    <row r="109" spans="2:7" ht="15" x14ac:dyDescent="0.25">
      <c r="B109" s="102"/>
      <c r="C109" s="184" t="s">
        <v>3</v>
      </c>
      <c r="D109" s="184"/>
      <c r="E109" s="184"/>
      <c r="F109" s="185" t="s">
        <v>273</v>
      </c>
      <c r="G109" s="186"/>
    </row>
    <row r="110" spans="2:7" ht="15" x14ac:dyDescent="0.2">
      <c r="B110" s="146" t="s">
        <v>242</v>
      </c>
      <c r="C110" s="183" t="s">
        <v>811</v>
      </c>
      <c r="D110" s="183"/>
      <c r="E110" s="183"/>
      <c r="F110" s="183" t="s">
        <v>820</v>
      </c>
      <c r="G110" s="183"/>
    </row>
    <row r="111" spans="2:7" ht="15" x14ac:dyDescent="0.2">
      <c r="B111" s="146" t="s">
        <v>241</v>
      </c>
      <c r="C111" s="183" t="s">
        <v>812</v>
      </c>
      <c r="D111" s="183"/>
      <c r="E111" s="183"/>
      <c r="F111" s="183" t="s">
        <v>821</v>
      </c>
      <c r="G111" s="183"/>
    </row>
    <row r="112" spans="2:7" ht="15" x14ac:dyDescent="0.2">
      <c r="B112" s="103"/>
    </row>
    <row r="113" spans="2:10" ht="15" x14ac:dyDescent="0.2">
      <c r="B113" s="103" t="s">
        <v>822</v>
      </c>
    </row>
    <row r="114" spans="2:10" ht="15" x14ac:dyDescent="0.2">
      <c r="B114" s="103"/>
    </row>
    <row r="115" spans="2:10" ht="15" x14ac:dyDescent="0.2">
      <c r="B115" s="145" t="s">
        <v>512</v>
      </c>
      <c r="C115" s="184" t="s">
        <v>823</v>
      </c>
      <c r="D115" s="184"/>
      <c r="E115" s="184"/>
      <c r="F115" s="184"/>
      <c r="G115" s="184"/>
    </row>
    <row r="116" spans="2:10" ht="15" x14ac:dyDescent="0.2">
      <c r="B116" s="146" t="s">
        <v>236</v>
      </c>
      <c r="C116" s="183" t="s">
        <v>824</v>
      </c>
      <c r="D116" s="183"/>
      <c r="E116" s="183"/>
      <c r="F116" s="183"/>
      <c r="G116" s="183"/>
    </row>
    <row r="117" spans="2:10" ht="15" x14ac:dyDescent="0.2">
      <c r="B117" s="146" t="s">
        <v>518</v>
      </c>
      <c r="C117" s="183" t="s">
        <v>825</v>
      </c>
      <c r="D117" s="183"/>
      <c r="E117" s="183"/>
      <c r="F117" s="183"/>
      <c r="G117" s="183"/>
    </row>
    <row r="118" spans="2:10" ht="15" x14ac:dyDescent="0.2">
      <c r="B118" s="146" t="s">
        <v>521</v>
      </c>
      <c r="C118" s="183" t="s">
        <v>826</v>
      </c>
      <c r="D118" s="183"/>
      <c r="E118" s="183"/>
      <c r="F118" s="183"/>
      <c r="G118" s="183"/>
    </row>
    <row r="119" spans="2:10" ht="15" x14ac:dyDescent="0.2">
      <c r="B119" s="146" t="s">
        <v>524</v>
      </c>
      <c r="C119" s="183" t="s">
        <v>827</v>
      </c>
      <c r="D119" s="183"/>
      <c r="E119" s="183"/>
      <c r="F119" s="183"/>
      <c r="G119" s="183"/>
    </row>
    <row r="120" spans="2:10" ht="15" x14ac:dyDescent="0.2">
      <c r="B120" s="146" t="s">
        <v>237</v>
      </c>
      <c r="C120" s="183" t="s">
        <v>828</v>
      </c>
      <c r="D120" s="183"/>
      <c r="E120" s="183"/>
      <c r="F120" s="183"/>
      <c r="G120" s="183"/>
    </row>
    <row r="121" spans="2:10" ht="15" x14ac:dyDescent="0.2">
      <c r="B121" s="146" t="s">
        <v>527</v>
      </c>
      <c r="C121" s="183" t="s">
        <v>829</v>
      </c>
      <c r="D121" s="183"/>
      <c r="E121" s="183"/>
      <c r="F121" s="183"/>
      <c r="G121" s="183"/>
    </row>
    <row r="122" spans="2:10" ht="15" x14ac:dyDescent="0.2">
      <c r="B122" s="103"/>
    </row>
    <row r="123" spans="2:10" ht="15" x14ac:dyDescent="0.2">
      <c r="B123" s="113" t="s">
        <v>830</v>
      </c>
      <c r="C123" s="123"/>
      <c r="D123" s="123"/>
      <c r="E123" s="123"/>
      <c r="F123" s="123"/>
      <c r="G123" s="123"/>
      <c r="H123" s="123"/>
      <c r="I123" s="123"/>
      <c r="J123" s="123"/>
    </row>
    <row r="124" spans="2:10" ht="15" x14ac:dyDescent="0.2">
      <c r="B124" s="109"/>
    </row>
    <row r="125" spans="2:10" ht="15" x14ac:dyDescent="0.2">
      <c r="B125" s="103" t="s">
        <v>831</v>
      </c>
    </row>
    <row r="126" spans="2:10" ht="15" x14ac:dyDescent="0.2">
      <c r="B126" s="103" t="s">
        <v>832</v>
      </c>
    </row>
    <row r="127" spans="2:10" ht="15" x14ac:dyDescent="0.2">
      <c r="B127" s="103" t="s">
        <v>833</v>
      </c>
    </row>
    <row r="128" spans="2:10" ht="15" x14ac:dyDescent="0.2">
      <c r="B128" s="103" t="s">
        <v>834</v>
      </c>
    </row>
    <row r="129" spans="2:2" ht="15" x14ac:dyDescent="0.2">
      <c r="B129" s="103" t="s">
        <v>835</v>
      </c>
    </row>
    <row r="130" spans="2:2" ht="15" x14ac:dyDescent="0.2">
      <c r="B130" s="103" t="s">
        <v>1099</v>
      </c>
    </row>
    <row r="131" spans="2:2" ht="15" x14ac:dyDescent="0.2">
      <c r="B131" s="103" t="s">
        <v>1100</v>
      </c>
    </row>
    <row r="132" spans="2:2" ht="15" x14ac:dyDescent="0.2">
      <c r="B132" s="103" t="s">
        <v>836</v>
      </c>
    </row>
    <row r="133" spans="2:2" ht="15" x14ac:dyDescent="0.2">
      <c r="B133" s="103" t="s">
        <v>837</v>
      </c>
    </row>
    <row r="134" spans="2:2" ht="15" x14ac:dyDescent="0.2">
      <c r="B134" s="103" t="s">
        <v>1101</v>
      </c>
    </row>
    <row r="135" spans="2:2" ht="15" x14ac:dyDescent="0.2">
      <c r="B135" s="103" t="s">
        <v>838</v>
      </c>
    </row>
    <row r="136" spans="2:2" ht="15" x14ac:dyDescent="0.2">
      <c r="B136" s="103" t="s">
        <v>839</v>
      </c>
    </row>
    <row r="137" spans="2:2" ht="15" x14ac:dyDescent="0.2">
      <c r="B137" s="103" t="s">
        <v>840</v>
      </c>
    </row>
    <row r="138" spans="2:2" ht="15" x14ac:dyDescent="0.2">
      <c r="B138" s="103"/>
    </row>
    <row r="139" spans="2:2" ht="15" x14ac:dyDescent="0.2">
      <c r="B139" s="103" t="s">
        <v>844</v>
      </c>
    </row>
    <row r="140" spans="2:2" ht="15" x14ac:dyDescent="0.2">
      <c r="B140" s="103" t="s">
        <v>1102</v>
      </c>
    </row>
    <row r="141" spans="2:2" ht="15" x14ac:dyDescent="0.2">
      <c r="B141" s="109" t="s">
        <v>1103</v>
      </c>
    </row>
    <row r="154" spans="2:2" ht="15" x14ac:dyDescent="0.2">
      <c r="B154" s="109" t="s">
        <v>845</v>
      </c>
    </row>
    <row r="155" spans="2:2" ht="15" x14ac:dyDescent="0.2">
      <c r="B155" s="109" t="s">
        <v>846</v>
      </c>
    </row>
    <row r="156" spans="2:2" ht="15" x14ac:dyDescent="0.2">
      <c r="B156" s="103" t="s">
        <v>847</v>
      </c>
    </row>
    <row r="157" spans="2:2" ht="15" x14ac:dyDescent="0.2">
      <c r="B157" s="103" t="s">
        <v>848</v>
      </c>
    </row>
    <row r="158" spans="2:2" ht="15" x14ac:dyDescent="0.2">
      <c r="B158" s="103"/>
    </row>
    <row r="159" spans="2:2" ht="15" x14ac:dyDescent="0.2">
      <c r="B159" s="103" t="s">
        <v>849</v>
      </c>
    </row>
    <row r="161" spans="2:2" ht="15.75" x14ac:dyDescent="0.2">
      <c r="B161" s="110" t="s">
        <v>1104</v>
      </c>
    </row>
    <row r="162" spans="2:2" ht="15.75" x14ac:dyDescent="0.2">
      <c r="B162" s="110"/>
    </row>
    <row r="163" spans="2:2" ht="15" x14ac:dyDescent="0.2">
      <c r="B163" s="103" t="s">
        <v>1105</v>
      </c>
    </row>
    <row r="164" spans="2:2" ht="15" x14ac:dyDescent="0.2">
      <c r="B164" s="103" t="s">
        <v>1107</v>
      </c>
    </row>
    <row r="165" spans="2:2" ht="15" x14ac:dyDescent="0.2">
      <c r="B165" s="103" t="s">
        <v>1106</v>
      </c>
    </row>
    <row r="166" spans="2:2" ht="15" x14ac:dyDescent="0.2">
      <c r="B166" s="103" t="s">
        <v>1074</v>
      </c>
    </row>
    <row r="167" spans="2:2" ht="15" x14ac:dyDescent="0.2">
      <c r="B167" s="103" t="s">
        <v>1079</v>
      </c>
    </row>
    <row r="168" spans="2:2" ht="15" x14ac:dyDescent="0.2">
      <c r="B168" s="103" t="s">
        <v>1137</v>
      </c>
    </row>
    <row r="169" spans="2:2" ht="15" x14ac:dyDescent="0.2">
      <c r="B169" s="103" t="s">
        <v>1138</v>
      </c>
    </row>
    <row r="170" spans="2:2" ht="15" x14ac:dyDescent="0.2">
      <c r="B170" s="103" t="s">
        <v>1108</v>
      </c>
    </row>
    <row r="179" spans="2:2" ht="15" x14ac:dyDescent="0.2">
      <c r="B179" s="103" t="s">
        <v>1075</v>
      </c>
    </row>
    <row r="181" spans="2:2" ht="15" x14ac:dyDescent="0.2">
      <c r="B181" s="103" t="s">
        <v>1076</v>
      </c>
    </row>
    <row r="182" spans="2:2" ht="15" x14ac:dyDescent="0.2">
      <c r="B182" s="103" t="s">
        <v>1077</v>
      </c>
    </row>
    <row r="183" spans="2:2" ht="15" x14ac:dyDescent="0.2">
      <c r="B183" s="103" t="s">
        <v>188</v>
      </c>
    </row>
    <row r="184" spans="2:2" ht="15" x14ac:dyDescent="0.2">
      <c r="B184" s="103" t="s">
        <v>17</v>
      </c>
    </row>
    <row r="185" spans="2:2" ht="15" x14ac:dyDescent="0.2">
      <c r="B185" s="103" t="s">
        <v>14</v>
      </c>
    </row>
    <row r="186" spans="2:2" ht="15" x14ac:dyDescent="0.2">
      <c r="B186" s="103" t="s">
        <v>13</v>
      </c>
    </row>
    <row r="187" spans="2:2" ht="15" x14ac:dyDescent="0.2">
      <c r="B187" s="103" t="s">
        <v>19</v>
      </c>
    </row>
    <row r="188" spans="2:2" ht="15" x14ac:dyDescent="0.2">
      <c r="B188" s="103" t="s">
        <v>189</v>
      </c>
    </row>
    <row r="189" spans="2:2" ht="15" x14ac:dyDescent="0.2">
      <c r="B189" s="103" t="s">
        <v>16</v>
      </c>
    </row>
    <row r="190" spans="2:2" ht="15" x14ac:dyDescent="0.2">
      <c r="B190" s="103" t="s">
        <v>15</v>
      </c>
    </row>
    <row r="191" spans="2:2" ht="15" x14ac:dyDescent="0.2">
      <c r="B191" s="103" t="s">
        <v>18</v>
      </c>
    </row>
    <row r="192" spans="2:2" ht="15" x14ac:dyDescent="0.2">
      <c r="B192" s="103"/>
    </row>
    <row r="193" spans="2:7" ht="15" x14ac:dyDescent="0.2">
      <c r="B193" s="103" t="s">
        <v>863</v>
      </c>
    </row>
    <row r="194" spans="2:7" ht="15" x14ac:dyDescent="0.2">
      <c r="B194" s="109" t="s">
        <v>864</v>
      </c>
    </row>
    <row r="195" spans="2:7" ht="15" x14ac:dyDescent="0.2">
      <c r="B195" s="109"/>
    </row>
    <row r="196" spans="2:7" ht="15" x14ac:dyDescent="0.25">
      <c r="B196" s="102"/>
      <c r="C196" s="184" t="s">
        <v>179</v>
      </c>
      <c r="D196" s="184"/>
      <c r="E196" s="184"/>
      <c r="F196" s="185" t="s">
        <v>273</v>
      </c>
      <c r="G196" s="186"/>
    </row>
    <row r="197" spans="2:7" ht="15" x14ac:dyDescent="0.2">
      <c r="B197" s="146" t="s">
        <v>239</v>
      </c>
      <c r="C197" s="183" t="s">
        <v>507</v>
      </c>
      <c r="D197" s="183"/>
      <c r="E197" s="183"/>
      <c r="F197" s="183" t="s">
        <v>817</v>
      </c>
      <c r="G197" s="183"/>
    </row>
    <row r="198" spans="2:7" ht="15" x14ac:dyDescent="0.2">
      <c r="B198" s="146" t="s">
        <v>238</v>
      </c>
      <c r="C198" s="183" t="s">
        <v>503</v>
      </c>
      <c r="D198" s="183"/>
      <c r="E198" s="183"/>
      <c r="F198" s="183" t="s">
        <v>818</v>
      </c>
      <c r="G198" s="183"/>
    </row>
    <row r="199" spans="2:7" ht="15" x14ac:dyDescent="0.2">
      <c r="B199" s="146" t="s">
        <v>240</v>
      </c>
      <c r="C199" s="183" t="s">
        <v>505</v>
      </c>
      <c r="D199" s="183"/>
      <c r="E199" s="183"/>
      <c r="F199" s="183" t="s">
        <v>819</v>
      </c>
      <c r="G199" s="183"/>
    </row>
    <row r="200" spans="2:7" ht="15" x14ac:dyDescent="0.2">
      <c r="C200" s="103"/>
    </row>
    <row r="201" spans="2:7" ht="15" x14ac:dyDescent="0.2">
      <c r="B201" s="103" t="s">
        <v>865</v>
      </c>
    </row>
    <row r="202" spans="2:7" ht="15" x14ac:dyDescent="0.2">
      <c r="B202" s="109" t="s">
        <v>1078</v>
      </c>
    </row>
    <row r="203" spans="2:7" ht="15" x14ac:dyDescent="0.2">
      <c r="B203" s="103" t="s">
        <v>1081</v>
      </c>
    </row>
    <row r="204" spans="2:7" ht="15" x14ac:dyDescent="0.2">
      <c r="B204" s="103" t="s">
        <v>1080</v>
      </c>
    </row>
    <row r="205" spans="2:7" ht="15" x14ac:dyDescent="0.2">
      <c r="B205" s="103"/>
    </row>
    <row r="206" spans="2:7" ht="15" x14ac:dyDescent="0.2">
      <c r="B206" s="103"/>
    </row>
    <row r="207" spans="2:7" ht="15" x14ac:dyDescent="0.2">
      <c r="B207" s="103"/>
    </row>
    <row r="208" spans="2:7" ht="15" x14ac:dyDescent="0.2">
      <c r="B208" s="103"/>
    </row>
    <row r="209" spans="2:2" ht="15" x14ac:dyDescent="0.2">
      <c r="B209" s="103"/>
    </row>
    <row r="210" spans="2:2" ht="15" x14ac:dyDescent="0.2">
      <c r="B210" s="103"/>
    </row>
    <row r="211" spans="2:2" ht="15" x14ac:dyDescent="0.2">
      <c r="B211" s="103"/>
    </row>
    <row r="212" spans="2:2" ht="15" x14ac:dyDescent="0.2">
      <c r="B212" s="103" t="s">
        <v>1109</v>
      </c>
    </row>
    <row r="213" spans="2:2" ht="15" x14ac:dyDescent="0.2">
      <c r="B213" s="103" t="s">
        <v>1111</v>
      </c>
    </row>
    <row r="214" spans="2:2" ht="15" x14ac:dyDescent="0.2">
      <c r="B214" s="103" t="s">
        <v>1110</v>
      </c>
    </row>
    <row r="229" spans="2:2" ht="15" x14ac:dyDescent="0.2">
      <c r="B229" s="103" t="s">
        <v>1112</v>
      </c>
    </row>
    <row r="247" spans="2:2" ht="15" x14ac:dyDescent="0.2">
      <c r="B247" s="103" t="s">
        <v>1114</v>
      </c>
    </row>
    <row r="248" spans="2:2" ht="15" x14ac:dyDescent="0.2">
      <c r="B248" s="103" t="s">
        <v>1113</v>
      </c>
    </row>
    <row r="249" spans="2:2" ht="15" x14ac:dyDescent="0.2">
      <c r="B249" s="109" t="s">
        <v>1082</v>
      </c>
    </row>
    <row r="250" spans="2:2" ht="15" x14ac:dyDescent="0.2">
      <c r="B250" s="109" t="s">
        <v>963</v>
      </c>
    </row>
    <row r="251" spans="2:2" ht="15" x14ac:dyDescent="0.2">
      <c r="B251" s="103"/>
    </row>
    <row r="252" spans="2:2" ht="15" x14ac:dyDescent="0.2">
      <c r="B252" s="103" t="s">
        <v>1124</v>
      </c>
    </row>
    <row r="253" spans="2:2" ht="15" x14ac:dyDescent="0.2">
      <c r="B253" s="103" t="s">
        <v>869</v>
      </c>
    </row>
    <row r="254" spans="2:2" ht="15" x14ac:dyDescent="0.2">
      <c r="B254" s="103" t="s">
        <v>870</v>
      </c>
    </row>
    <row r="255" spans="2:2" ht="15" x14ac:dyDescent="0.2">
      <c r="B255" s="103" t="s">
        <v>871</v>
      </c>
    </row>
    <row r="256" spans="2:2" ht="15" x14ac:dyDescent="0.2">
      <c r="B256" s="109" t="s">
        <v>872</v>
      </c>
    </row>
    <row r="257" spans="2:2" ht="15" x14ac:dyDescent="0.2">
      <c r="B257" s="109" t="s">
        <v>873</v>
      </c>
    </row>
    <row r="258" spans="2:2" ht="15" x14ac:dyDescent="0.2">
      <c r="B258" s="109" t="s">
        <v>874</v>
      </c>
    </row>
    <row r="259" spans="2:2" ht="15" x14ac:dyDescent="0.2">
      <c r="B259" s="103"/>
    </row>
    <row r="260" spans="2:2" ht="15" x14ac:dyDescent="0.2">
      <c r="B260" s="103" t="s">
        <v>1125</v>
      </c>
    </row>
    <row r="261" spans="2:2" ht="15" x14ac:dyDescent="0.2">
      <c r="B261" s="103" t="s">
        <v>876</v>
      </c>
    </row>
    <row r="262" spans="2:2" ht="15" x14ac:dyDescent="0.2">
      <c r="B262" s="103" t="s">
        <v>877</v>
      </c>
    </row>
    <row r="263" spans="2:2" ht="15" x14ac:dyDescent="0.2">
      <c r="B263" s="103" t="s">
        <v>878</v>
      </c>
    </row>
    <row r="264" spans="2:2" ht="15" x14ac:dyDescent="0.2">
      <c r="B264" s="103" t="s">
        <v>879</v>
      </c>
    </row>
    <row r="265" spans="2:2" ht="15" x14ac:dyDescent="0.2">
      <c r="B265" s="103" t="s">
        <v>880</v>
      </c>
    </row>
    <row r="266" spans="2:2" ht="15" x14ac:dyDescent="0.2">
      <c r="B266" s="103" t="s">
        <v>881</v>
      </c>
    </row>
    <row r="267" spans="2:2" ht="15" x14ac:dyDescent="0.2">
      <c r="B267" s="103"/>
    </row>
    <row r="268" spans="2:2" ht="15" x14ac:dyDescent="0.2">
      <c r="B268" s="103" t="s">
        <v>1143</v>
      </c>
    </row>
    <row r="269" spans="2:2" ht="15" x14ac:dyDescent="0.2">
      <c r="B269" s="103" t="s">
        <v>1144</v>
      </c>
    </row>
    <row r="270" spans="2:2" ht="15" x14ac:dyDescent="0.2">
      <c r="B270" s="109" t="s">
        <v>884</v>
      </c>
    </row>
    <row r="271" spans="2:2" ht="15" x14ac:dyDescent="0.2">
      <c r="B271" s="109" t="s">
        <v>885</v>
      </c>
    </row>
    <row r="285" spans="2:2" ht="15" x14ac:dyDescent="0.2">
      <c r="B285" s="103" t="s">
        <v>886</v>
      </c>
    </row>
    <row r="286" spans="2:2" ht="15" x14ac:dyDescent="0.2">
      <c r="B286" s="103" t="s">
        <v>887</v>
      </c>
    </row>
    <row r="287" spans="2:2" ht="15" x14ac:dyDescent="0.2">
      <c r="B287" s="103" t="s">
        <v>888</v>
      </c>
    </row>
    <row r="288" spans="2:2" ht="15" x14ac:dyDescent="0.2">
      <c r="B288" s="103" t="s">
        <v>889</v>
      </c>
    </row>
    <row r="289" spans="2:4" ht="15" x14ac:dyDescent="0.2">
      <c r="B289" s="109" t="s">
        <v>890</v>
      </c>
    </row>
    <row r="290" spans="2:4" ht="15" x14ac:dyDescent="0.2">
      <c r="B290" s="109" t="s">
        <v>891</v>
      </c>
    </row>
    <row r="291" spans="2:4" ht="15" x14ac:dyDescent="0.2">
      <c r="B291" s="103" t="s">
        <v>1139</v>
      </c>
    </row>
    <row r="292" spans="2:4" ht="15" x14ac:dyDescent="0.2">
      <c r="B292" s="103" t="s">
        <v>1140</v>
      </c>
    </row>
    <row r="293" spans="2:4" ht="15" x14ac:dyDescent="0.2">
      <c r="B293" s="103"/>
    </row>
    <row r="294" spans="2:4" ht="15" x14ac:dyDescent="0.2">
      <c r="B294" s="148" t="s">
        <v>273</v>
      </c>
      <c r="C294" s="184" t="s">
        <v>894</v>
      </c>
      <c r="D294" s="184"/>
    </row>
    <row r="295" spans="2:4" x14ac:dyDescent="0.2">
      <c r="B295" s="147">
        <v>12</v>
      </c>
      <c r="C295" s="190" t="s">
        <v>895</v>
      </c>
      <c r="D295" s="190"/>
    </row>
    <row r="296" spans="2:4" x14ac:dyDescent="0.2">
      <c r="B296" s="124"/>
      <c r="C296" s="190" t="s">
        <v>896</v>
      </c>
      <c r="D296" s="190"/>
    </row>
    <row r="297" spans="2:4" ht="15" x14ac:dyDescent="0.25">
      <c r="B297" s="102"/>
      <c r="C297" s="102"/>
    </row>
    <row r="298" spans="2:4" x14ac:dyDescent="0.2">
      <c r="B298" s="147">
        <v>125</v>
      </c>
      <c r="C298" s="190" t="s">
        <v>897</v>
      </c>
      <c r="D298" s="190"/>
    </row>
    <row r="299" spans="2:4" x14ac:dyDescent="0.2">
      <c r="B299" s="124"/>
      <c r="C299" s="190" t="s">
        <v>898</v>
      </c>
      <c r="D299" s="190"/>
    </row>
    <row r="300" spans="2:4" ht="15" x14ac:dyDescent="0.25">
      <c r="B300" s="102"/>
      <c r="C300" s="102"/>
    </row>
    <row r="301" spans="2:4" x14ac:dyDescent="0.2">
      <c r="B301" s="147">
        <v>130</v>
      </c>
      <c r="C301" s="190" t="s">
        <v>270</v>
      </c>
      <c r="D301" s="190"/>
    </row>
    <row r="302" spans="2:4" x14ac:dyDescent="0.2">
      <c r="B302" s="124"/>
      <c r="C302" s="190" t="s">
        <v>271</v>
      </c>
      <c r="D302" s="190"/>
    </row>
    <row r="303" spans="2:4" x14ac:dyDescent="0.2">
      <c r="B303" s="124"/>
      <c r="C303" s="190" t="s">
        <v>272</v>
      </c>
      <c r="D303" s="190"/>
    </row>
    <row r="304" spans="2:4" ht="15" x14ac:dyDescent="0.25">
      <c r="B304" s="102"/>
      <c r="C304" s="102"/>
    </row>
    <row r="305" spans="2:4" x14ac:dyDescent="0.2">
      <c r="B305" s="147">
        <v>131</v>
      </c>
      <c r="C305" s="190" t="s">
        <v>899</v>
      </c>
      <c r="D305" s="190"/>
    </row>
    <row r="306" spans="2:4" x14ac:dyDescent="0.2">
      <c r="B306" s="124"/>
      <c r="C306" s="190" t="s">
        <v>900</v>
      </c>
      <c r="D306" s="190"/>
    </row>
    <row r="307" spans="2:4" x14ac:dyDescent="0.2">
      <c r="B307" s="124"/>
      <c r="C307" s="190" t="s">
        <v>901</v>
      </c>
      <c r="D307" s="190"/>
    </row>
    <row r="308" spans="2:4" ht="15" x14ac:dyDescent="0.25">
      <c r="B308" s="102"/>
      <c r="C308" s="102"/>
    </row>
    <row r="309" spans="2:4" x14ac:dyDescent="0.2">
      <c r="B309" s="147">
        <v>132</v>
      </c>
      <c r="C309" s="190" t="s">
        <v>902</v>
      </c>
      <c r="D309" s="190"/>
    </row>
    <row r="310" spans="2:4" ht="15" x14ac:dyDescent="0.25">
      <c r="B310" s="102"/>
      <c r="C310" s="102"/>
    </row>
    <row r="311" spans="2:4" x14ac:dyDescent="0.2">
      <c r="B311" s="147">
        <v>150</v>
      </c>
      <c r="C311" s="190" t="s">
        <v>903</v>
      </c>
      <c r="D311" s="190"/>
    </row>
    <row r="312" spans="2:4" ht="15" x14ac:dyDescent="0.25">
      <c r="B312" s="102"/>
      <c r="C312" s="102"/>
    </row>
    <row r="313" spans="2:4" x14ac:dyDescent="0.2">
      <c r="B313" s="147">
        <v>151</v>
      </c>
      <c r="C313" s="190" t="s">
        <v>904</v>
      </c>
      <c r="D313" s="190"/>
    </row>
    <row r="314" spans="2:4" ht="15" x14ac:dyDescent="0.25">
      <c r="B314" s="102"/>
      <c r="C314" s="102"/>
    </row>
    <row r="315" spans="2:4" x14ac:dyDescent="0.2">
      <c r="B315" s="147">
        <v>16</v>
      </c>
      <c r="C315" s="190" t="s">
        <v>905</v>
      </c>
      <c r="D315" s="190"/>
    </row>
    <row r="316" spans="2:4" x14ac:dyDescent="0.2">
      <c r="B316" s="124"/>
      <c r="C316" s="190" t="s">
        <v>906</v>
      </c>
      <c r="D316" s="190"/>
    </row>
    <row r="317" spans="2:4" x14ac:dyDescent="0.2">
      <c r="B317" s="124"/>
      <c r="C317" s="190" t="s">
        <v>907</v>
      </c>
      <c r="D317" s="190"/>
    </row>
    <row r="318" spans="2:4" ht="15" x14ac:dyDescent="0.25">
      <c r="B318" s="102"/>
      <c r="C318" s="102"/>
    </row>
    <row r="319" spans="2:4" x14ac:dyDescent="0.2">
      <c r="B319" s="147">
        <v>172</v>
      </c>
      <c r="C319" s="190" t="s">
        <v>908</v>
      </c>
      <c r="D319" s="190"/>
    </row>
    <row r="320" spans="2:4" ht="15" x14ac:dyDescent="0.25">
      <c r="B320" s="102"/>
      <c r="C320" s="102"/>
    </row>
    <row r="321" spans="2:4" x14ac:dyDescent="0.2">
      <c r="B321" s="147">
        <v>173</v>
      </c>
      <c r="C321" s="190" t="s">
        <v>909</v>
      </c>
      <c r="D321" s="190"/>
    </row>
    <row r="322" spans="2:4" ht="15" x14ac:dyDescent="0.2">
      <c r="B322" s="103"/>
    </row>
    <row r="323" spans="2:4" ht="15" x14ac:dyDescent="0.2">
      <c r="B323" s="103" t="s">
        <v>910</v>
      </c>
    </row>
    <row r="324" spans="2:4" ht="15" x14ac:dyDescent="0.2">
      <c r="B324" s="103" t="s">
        <v>911</v>
      </c>
    </row>
    <row r="325" spans="2:4" ht="15" x14ac:dyDescent="0.2">
      <c r="B325" s="103" t="s">
        <v>912</v>
      </c>
    </row>
    <row r="326" spans="2:4" ht="15" x14ac:dyDescent="0.2">
      <c r="B326" s="103" t="s">
        <v>913</v>
      </c>
    </row>
    <row r="327" spans="2:4" ht="15" x14ac:dyDescent="0.2">
      <c r="B327" s="103" t="s">
        <v>914</v>
      </c>
    </row>
    <row r="328" spans="2:4" ht="15" x14ac:dyDescent="0.2">
      <c r="B328" s="103" t="s">
        <v>915</v>
      </c>
    </row>
    <row r="329" spans="2:4" ht="15" x14ac:dyDescent="0.2">
      <c r="B329" s="103" t="s">
        <v>916</v>
      </c>
    </row>
    <row r="330" spans="2:4" ht="15" x14ac:dyDescent="0.2">
      <c r="B330" s="103" t="s">
        <v>917</v>
      </c>
    </row>
    <row r="331" spans="2:4" ht="15" x14ac:dyDescent="0.2">
      <c r="B331" s="103" t="s">
        <v>918</v>
      </c>
    </row>
    <row r="332" spans="2:4" ht="15" x14ac:dyDescent="0.2">
      <c r="B332" s="103" t="s">
        <v>919</v>
      </c>
    </row>
    <row r="333" spans="2:4" ht="15" x14ac:dyDescent="0.2">
      <c r="B333" s="103"/>
    </row>
    <row r="334" spans="2:4" ht="15" x14ac:dyDescent="0.2">
      <c r="B334" s="103" t="s">
        <v>1126</v>
      </c>
    </row>
    <row r="335" spans="2:4" ht="15" x14ac:dyDescent="0.2">
      <c r="B335" s="103" t="s">
        <v>921</v>
      </c>
    </row>
    <row r="336" spans="2:4" ht="15" x14ac:dyDescent="0.2">
      <c r="B336" s="103"/>
    </row>
    <row r="337" spans="2:2" ht="15" x14ac:dyDescent="0.2">
      <c r="B337" s="103" t="s">
        <v>1127</v>
      </c>
    </row>
    <row r="338" spans="2:2" ht="15" x14ac:dyDescent="0.2">
      <c r="B338" s="103" t="s">
        <v>923</v>
      </c>
    </row>
    <row r="339" spans="2:2" ht="15" x14ac:dyDescent="0.2">
      <c r="B339" s="103"/>
    </row>
    <row r="340" spans="2:2" ht="15" x14ac:dyDescent="0.2">
      <c r="B340" s="103" t="s">
        <v>1128</v>
      </c>
    </row>
    <row r="341" spans="2:2" ht="15" x14ac:dyDescent="0.2">
      <c r="B341" s="103" t="s">
        <v>925</v>
      </c>
    </row>
    <row r="342" spans="2:2" ht="15" x14ac:dyDescent="0.2">
      <c r="B342" s="109" t="s">
        <v>926</v>
      </c>
    </row>
    <row r="343" spans="2:2" ht="15" x14ac:dyDescent="0.2">
      <c r="B343" s="109" t="s">
        <v>927</v>
      </c>
    </row>
    <row r="344" spans="2:2" ht="15" x14ac:dyDescent="0.2">
      <c r="B344" s="109" t="s">
        <v>928</v>
      </c>
    </row>
    <row r="345" spans="2:2" ht="15" x14ac:dyDescent="0.2">
      <c r="B345" s="109" t="s">
        <v>929</v>
      </c>
    </row>
    <row r="346" spans="2:2" ht="15" x14ac:dyDescent="0.2">
      <c r="B346" s="109" t="s">
        <v>930</v>
      </c>
    </row>
    <row r="347" spans="2:2" ht="15" x14ac:dyDescent="0.2">
      <c r="B347" s="103"/>
    </row>
    <row r="348" spans="2:2" ht="15" x14ac:dyDescent="0.2">
      <c r="B348" s="103" t="s">
        <v>1129</v>
      </c>
    </row>
    <row r="349" spans="2:2" ht="15" x14ac:dyDescent="0.2">
      <c r="B349" s="109" t="s">
        <v>932</v>
      </c>
    </row>
    <row r="350" spans="2:2" ht="15" x14ac:dyDescent="0.2">
      <c r="B350" s="103" t="s">
        <v>933</v>
      </c>
    </row>
    <row r="351" spans="2:2" ht="15" x14ac:dyDescent="0.2">
      <c r="B351" s="103" t="s">
        <v>934</v>
      </c>
    </row>
    <row r="352" spans="2:2" ht="15" x14ac:dyDescent="0.2">
      <c r="B352" s="103" t="s">
        <v>935</v>
      </c>
    </row>
    <row r="353" spans="2:6" ht="15" x14ac:dyDescent="0.2">
      <c r="B353" s="103" t="s">
        <v>936</v>
      </c>
    </row>
    <row r="354" spans="2:6" ht="15" x14ac:dyDescent="0.2">
      <c r="B354" s="103" t="s">
        <v>937</v>
      </c>
    </row>
    <row r="355" spans="2:6" ht="15" x14ac:dyDescent="0.2">
      <c r="B355" s="103" t="s">
        <v>938</v>
      </c>
    </row>
    <row r="356" spans="2:6" ht="15" x14ac:dyDescent="0.2">
      <c r="B356" s="103"/>
    </row>
    <row r="357" spans="2:6" x14ac:dyDescent="0.2">
      <c r="B357" s="148" t="s">
        <v>273</v>
      </c>
      <c r="C357" s="188" t="s">
        <v>274</v>
      </c>
      <c r="D357" s="188"/>
      <c r="E357" s="188" t="s">
        <v>275</v>
      </c>
      <c r="F357" s="188"/>
    </row>
    <row r="358" spans="2:6" ht="15" x14ac:dyDescent="0.2">
      <c r="B358" s="147">
        <v>12</v>
      </c>
      <c r="C358" s="189">
        <v>21500</v>
      </c>
      <c r="D358" s="189"/>
      <c r="E358" s="189">
        <v>55500</v>
      </c>
      <c r="F358" s="189"/>
    </row>
    <row r="359" spans="2:6" ht="15" x14ac:dyDescent="0.2">
      <c r="B359" s="125">
        <v>125</v>
      </c>
      <c r="C359" s="189">
        <v>21500</v>
      </c>
      <c r="D359" s="189"/>
      <c r="E359" s="189">
        <v>44700</v>
      </c>
      <c r="F359" s="189"/>
    </row>
    <row r="360" spans="2:6" ht="15" x14ac:dyDescent="0.2">
      <c r="B360" s="125">
        <v>130</v>
      </c>
      <c r="C360" s="189">
        <v>21500</v>
      </c>
      <c r="D360" s="189"/>
      <c r="E360" s="189">
        <v>55500</v>
      </c>
      <c r="F360" s="189"/>
    </row>
    <row r="361" spans="2:6" ht="15" x14ac:dyDescent="0.2">
      <c r="B361" s="125">
        <v>131</v>
      </c>
      <c r="C361" s="189">
        <v>21500</v>
      </c>
      <c r="D361" s="189"/>
      <c r="E361" s="189">
        <v>44700</v>
      </c>
      <c r="F361" s="189"/>
    </row>
    <row r="362" spans="2:6" ht="15" x14ac:dyDescent="0.2">
      <c r="B362" s="125">
        <v>132</v>
      </c>
      <c r="C362" s="189">
        <v>48180</v>
      </c>
      <c r="D362" s="189"/>
      <c r="E362" s="189">
        <v>122600</v>
      </c>
      <c r="F362" s="189"/>
    </row>
    <row r="363" spans="2:6" ht="15" x14ac:dyDescent="0.2">
      <c r="B363" s="103"/>
    </row>
    <row r="364" spans="2:6" ht="15" x14ac:dyDescent="0.2">
      <c r="B364" s="103" t="s">
        <v>939</v>
      </c>
    </row>
    <row r="365" spans="2:6" ht="15" x14ac:dyDescent="0.2">
      <c r="B365" s="103" t="s">
        <v>940</v>
      </c>
    </row>
    <row r="366" spans="2:6" ht="15" x14ac:dyDescent="0.2">
      <c r="B366" s="103" t="s">
        <v>1019</v>
      </c>
    </row>
    <row r="367" spans="2:6" ht="15" x14ac:dyDescent="0.2">
      <c r="B367" s="103" t="s">
        <v>1020</v>
      </c>
    </row>
    <row r="368" spans="2:6" ht="15" x14ac:dyDescent="0.2">
      <c r="B368" s="111"/>
    </row>
    <row r="369" spans="2:5" ht="15" x14ac:dyDescent="0.2">
      <c r="B369" s="103" t="s">
        <v>1130</v>
      </c>
    </row>
    <row r="370" spans="2:5" ht="15" x14ac:dyDescent="0.2">
      <c r="B370" s="103" t="s">
        <v>1141</v>
      </c>
    </row>
    <row r="371" spans="2:5" ht="15" x14ac:dyDescent="0.2">
      <c r="B371" s="112" t="s">
        <v>943</v>
      </c>
    </row>
    <row r="372" spans="2:5" ht="15" x14ac:dyDescent="0.2">
      <c r="B372" s="103" t="s">
        <v>944</v>
      </c>
    </row>
    <row r="373" spans="2:5" ht="15" x14ac:dyDescent="0.2">
      <c r="B373" s="103" t="s">
        <v>945</v>
      </c>
    </row>
    <row r="374" spans="2:5" ht="15" x14ac:dyDescent="0.2">
      <c r="B374" s="103" t="s">
        <v>946</v>
      </c>
    </row>
    <row r="375" spans="2:5" ht="15" x14ac:dyDescent="0.2">
      <c r="B375" s="103" t="s">
        <v>947</v>
      </c>
    </row>
    <row r="376" spans="2:5" ht="15" x14ac:dyDescent="0.2">
      <c r="B376" s="103"/>
    </row>
    <row r="377" spans="2:5" x14ac:dyDescent="0.2">
      <c r="B377" s="188" t="s">
        <v>274</v>
      </c>
      <c r="C377" s="188"/>
      <c r="D377" s="188" t="s">
        <v>275</v>
      </c>
      <c r="E377" s="188"/>
    </row>
    <row r="378" spans="2:5" ht="15" x14ac:dyDescent="0.2">
      <c r="B378" s="189">
        <v>0.25</v>
      </c>
      <c r="C378" s="189"/>
      <c r="D378" s="189">
        <v>0.36</v>
      </c>
      <c r="E378" s="189"/>
    </row>
    <row r="379" spans="2:5" ht="15" x14ac:dyDescent="0.2">
      <c r="B379" s="103"/>
    </row>
    <row r="380" spans="2:5" ht="15" x14ac:dyDescent="0.2">
      <c r="B380" s="103" t="s">
        <v>277</v>
      </c>
    </row>
    <row r="381" spans="2:5" ht="15" x14ac:dyDescent="0.2">
      <c r="B381" s="103" t="s">
        <v>948</v>
      </c>
    </row>
    <row r="382" spans="2:5" ht="15" x14ac:dyDescent="0.2">
      <c r="B382" s="103" t="s">
        <v>949</v>
      </c>
    </row>
    <row r="383" spans="2:5" ht="15" x14ac:dyDescent="0.2">
      <c r="B383" s="103" t="s">
        <v>941</v>
      </c>
    </row>
    <row r="384" spans="2:5" ht="15" x14ac:dyDescent="0.2">
      <c r="B384" s="103" t="s">
        <v>942</v>
      </c>
    </row>
    <row r="385" spans="2:2" ht="15" x14ac:dyDescent="0.2">
      <c r="B385" s="112" t="s">
        <v>950</v>
      </c>
    </row>
    <row r="386" spans="2:2" ht="15" x14ac:dyDescent="0.2">
      <c r="B386" s="103"/>
    </row>
    <row r="387" spans="2:2" ht="15" x14ac:dyDescent="0.2">
      <c r="B387" s="103" t="s">
        <v>1131</v>
      </c>
    </row>
    <row r="388" spans="2:2" ht="15" x14ac:dyDescent="0.2">
      <c r="B388" s="103"/>
    </row>
    <row r="389" spans="2:2" ht="15" x14ac:dyDescent="0.2">
      <c r="B389" s="103" t="s">
        <v>1132</v>
      </c>
    </row>
    <row r="390" spans="2:2" ht="15" x14ac:dyDescent="0.2">
      <c r="B390" s="103"/>
    </row>
    <row r="391" spans="2:2" ht="15" x14ac:dyDescent="0.2">
      <c r="B391" s="103" t="s">
        <v>1134</v>
      </c>
    </row>
    <row r="392" spans="2:2" ht="15" x14ac:dyDescent="0.2">
      <c r="B392" s="103" t="s">
        <v>1142</v>
      </c>
    </row>
    <row r="393" spans="2:2" ht="15" x14ac:dyDescent="0.2">
      <c r="B393" s="103" t="s">
        <v>1135</v>
      </c>
    </row>
    <row r="394" spans="2:2" ht="15" x14ac:dyDescent="0.2">
      <c r="B394" s="103"/>
    </row>
    <row r="395" spans="2:2" ht="15" x14ac:dyDescent="0.2">
      <c r="B395" s="103" t="s">
        <v>1133</v>
      </c>
    </row>
    <row r="396" spans="2:2" ht="15" x14ac:dyDescent="0.2">
      <c r="B396" s="103" t="s">
        <v>962</v>
      </c>
    </row>
    <row r="397" spans="2:2" ht="15" x14ac:dyDescent="0.2">
      <c r="B397" s="103"/>
    </row>
    <row r="398" spans="2:2" ht="15" x14ac:dyDescent="0.2">
      <c r="B398" s="103" t="s">
        <v>1115</v>
      </c>
    </row>
    <row r="399" spans="2:2" ht="15" x14ac:dyDescent="0.2">
      <c r="B399" s="103" t="s">
        <v>1083</v>
      </c>
    </row>
    <row r="400" spans="2:2" ht="15" x14ac:dyDescent="0.2">
      <c r="B400" s="103" t="s">
        <v>964</v>
      </c>
    </row>
    <row r="401" spans="2:2" ht="15" x14ac:dyDescent="0.2">
      <c r="B401" s="109" t="s">
        <v>1116</v>
      </c>
    </row>
    <row r="413" spans="2:2" ht="15" x14ac:dyDescent="0.2">
      <c r="B413" s="103"/>
    </row>
    <row r="414" spans="2:2" ht="15" x14ac:dyDescent="0.2">
      <c r="B414" s="103"/>
    </row>
    <row r="415" spans="2:2" ht="15" x14ac:dyDescent="0.2">
      <c r="B415" s="109" t="s">
        <v>965</v>
      </c>
    </row>
    <row r="416" spans="2:2" ht="15" x14ac:dyDescent="0.2">
      <c r="B416" s="109"/>
    </row>
    <row r="417" spans="2:3" ht="15" x14ac:dyDescent="0.2">
      <c r="B417" s="103" t="s">
        <v>966</v>
      </c>
      <c r="C417" s="103" t="s">
        <v>967</v>
      </c>
    </row>
    <row r="418" spans="2:3" ht="15" x14ac:dyDescent="0.2">
      <c r="B418" s="103" t="s">
        <v>968</v>
      </c>
      <c r="C418" s="103" t="s">
        <v>969</v>
      </c>
    </row>
    <row r="419" spans="2:3" ht="15" x14ac:dyDescent="0.2">
      <c r="B419" s="103" t="s">
        <v>970</v>
      </c>
      <c r="C419" s="103" t="s">
        <v>971</v>
      </c>
    </row>
    <row r="420" spans="2:3" ht="15" x14ac:dyDescent="0.2">
      <c r="B420" s="103" t="s">
        <v>972</v>
      </c>
      <c r="C420" s="103" t="s">
        <v>973</v>
      </c>
    </row>
    <row r="421" spans="2:3" ht="15" x14ac:dyDescent="0.2">
      <c r="B421" s="103" t="s">
        <v>974</v>
      </c>
      <c r="C421" s="103" t="s">
        <v>975</v>
      </c>
    </row>
    <row r="422" spans="2:3" ht="15" x14ac:dyDescent="0.2">
      <c r="B422" s="103" t="s">
        <v>976</v>
      </c>
      <c r="C422" s="103" t="s">
        <v>977</v>
      </c>
    </row>
    <row r="423" spans="2:3" ht="15" x14ac:dyDescent="0.2">
      <c r="B423" s="103" t="s">
        <v>978</v>
      </c>
      <c r="C423" s="103" t="s">
        <v>979</v>
      </c>
    </row>
    <row r="424" spans="2:3" ht="15" x14ac:dyDescent="0.2">
      <c r="B424" s="103" t="s">
        <v>980</v>
      </c>
      <c r="C424" s="103" t="s">
        <v>981</v>
      </c>
    </row>
    <row r="425" spans="2:3" ht="15" x14ac:dyDescent="0.2">
      <c r="B425" s="103" t="s">
        <v>982</v>
      </c>
      <c r="C425" s="103" t="s">
        <v>983</v>
      </c>
    </row>
    <row r="426" spans="2:3" ht="15" x14ac:dyDescent="0.2">
      <c r="B426" s="103" t="s">
        <v>984</v>
      </c>
      <c r="C426" s="103" t="s">
        <v>985</v>
      </c>
    </row>
    <row r="427" spans="2:3" ht="15" x14ac:dyDescent="0.2">
      <c r="B427" s="103" t="s">
        <v>986</v>
      </c>
      <c r="C427" s="103" t="s">
        <v>987</v>
      </c>
    </row>
    <row r="428" spans="2:3" ht="15" x14ac:dyDescent="0.2">
      <c r="B428" s="103"/>
    </row>
    <row r="429" spans="2:3" ht="15" x14ac:dyDescent="0.2">
      <c r="B429" s="103" t="s">
        <v>988</v>
      </c>
    </row>
    <row r="430" spans="2:3" ht="15" x14ac:dyDescent="0.2">
      <c r="B430" s="103" t="s">
        <v>989</v>
      </c>
    </row>
    <row r="431" spans="2:3" ht="15" x14ac:dyDescent="0.2">
      <c r="B431" s="103" t="s">
        <v>990</v>
      </c>
    </row>
    <row r="432" spans="2:3" ht="15" x14ac:dyDescent="0.2">
      <c r="B432" s="103" t="s">
        <v>991</v>
      </c>
    </row>
    <row r="433" spans="2:2" ht="15" x14ac:dyDescent="0.2">
      <c r="B433" s="103" t="s">
        <v>992</v>
      </c>
    </row>
    <row r="434" spans="2:2" ht="15" x14ac:dyDescent="0.2">
      <c r="B434" s="103"/>
    </row>
    <row r="435" spans="2:2" ht="15" x14ac:dyDescent="0.2">
      <c r="B435" s="103" t="s">
        <v>993</v>
      </c>
    </row>
    <row r="436" spans="2:2" ht="15" x14ac:dyDescent="0.2">
      <c r="B436" s="103" t="s">
        <v>994</v>
      </c>
    </row>
    <row r="437" spans="2:2" ht="15" x14ac:dyDescent="0.2">
      <c r="B437" s="103" t="s">
        <v>995</v>
      </c>
    </row>
    <row r="451" spans="2:2" ht="15" x14ac:dyDescent="0.2">
      <c r="B451" s="103" t="s">
        <v>996</v>
      </c>
    </row>
    <row r="452" spans="2:2" ht="15" x14ac:dyDescent="0.2">
      <c r="B452" s="103" t="s">
        <v>997</v>
      </c>
    </row>
    <row r="453" spans="2:2" ht="15" x14ac:dyDescent="0.2">
      <c r="B453" s="103" t="s">
        <v>998</v>
      </c>
    </row>
    <row r="468" spans="2:2" ht="15" x14ac:dyDescent="0.2">
      <c r="B468" s="103" t="s">
        <v>999</v>
      </c>
    </row>
    <row r="469" spans="2:2" ht="15" x14ac:dyDescent="0.2">
      <c r="B469" s="103" t="s">
        <v>1000</v>
      </c>
    </row>
    <row r="470" spans="2:2" ht="15" x14ac:dyDescent="0.2">
      <c r="B470" s="103"/>
    </row>
    <row r="471" spans="2:2" ht="15" x14ac:dyDescent="0.2">
      <c r="B471" s="103" t="s">
        <v>1001</v>
      </c>
    </row>
    <row r="472" spans="2:2" ht="15" x14ac:dyDescent="0.2">
      <c r="B472" s="103" t="s">
        <v>1002</v>
      </c>
    </row>
    <row r="473" spans="2:2" ht="15" x14ac:dyDescent="0.2">
      <c r="B473" s="103" t="s">
        <v>1003</v>
      </c>
    </row>
    <row r="498" spans="2:2" ht="15" x14ac:dyDescent="0.2">
      <c r="B498" s="103" t="s">
        <v>1004</v>
      </c>
    </row>
    <row r="499" spans="2:2" ht="15" x14ac:dyDescent="0.2">
      <c r="B499" s="103" t="s">
        <v>1005</v>
      </c>
    </row>
    <row r="500" spans="2:2" ht="15" x14ac:dyDescent="0.2">
      <c r="B500" s="103" t="s">
        <v>1006</v>
      </c>
    </row>
    <row r="501" spans="2:2" ht="15" x14ac:dyDescent="0.2">
      <c r="B501" s="113" t="s">
        <v>1007</v>
      </c>
    </row>
    <row r="502" spans="2:2" ht="15" x14ac:dyDescent="0.2">
      <c r="B502" s="113" t="s">
        <v>1008</v>
      </c>
    </row>
    <row r="503" spans="2:2" ht="15" x14ac:dyDescent="0.2">
      <c r="B503" s="113"/>
    </row>
    <row r="504" spans="2:2" ht="15" x14ac:dyDescent="0.2">
      <c r="B504" s="103"/>
    </row>
    <row r="505" spans="2:2" ht="15.75" x14ac:dyDescent="0.2">
      <c r="B505" s="105" t="s">
        <v>791</v>
      </c>
    </row>
    <row r="506" spans="2:2" ht="15.75" x14ac:dyDescent="0.2">
      <c r="B506" s="110"/>
    </row>
    <row r="507" spans="2:2" ht="15" x14ac:dyDescent="0.2">
      <c r="B507" s="103" t="s">
        <v>1085</v>
      </c>
    </row>
    <row r="508" spans="2:2" ht="15" x14ac:dyDescent="0.2">
      <c r="B508" s="103" t="s">
        <v>1084</v>
      </c>
    </row>
    <row r="509" spans="2:2" ht="15" x14ac:dyDescent="0.2">
      <c r="B509" s="109" t="s">
        <v>798</v>
      </c>
    </row>
    <row r="510" spans="2:2" ht="15" x14ac:dyDescent="0.2">
      <c r="B510" s="109" t="s">
        <v>799</v>
      </c>
    </row>
    <row r="511" spans="2:2" ht="15" x14ac:dyDescent="0.2">
      <c r="B511" s="103" t="s">
        <v>1009</v>
      </c>
    </row>
    <row r="521" spans="2:2" ht="15.75" x14ac:dyDescent="0.2">
      <c r="B521" s="110" t="s">
        <v>789</v>
      </c>
    </row>
    <row r="522" spans="2:2" ht="15" x14ac:dyDescent="0.2">
      <c r="B522" s="103"/>
    </row>
    <row r="523" spans="2:2" ht="15" x14ac:dyDescent="0.2">
      <c r="B523" s="103" t="s">
        <v>1029</v>
      </c>
    </row>
    <row r="524" spans="2:2" ht="15" x14ac:dyDescent="0.2">
      <c r="B524" s="103" t="s">
        <v>1136</v>
      </c>
    </row>
    <row r="525" spans="2:2" ht="15" x14ac:dyDescent="0.2">
      <c r="B525" s="109" t="s">
        <v>800</v>
      </c>
    </row>
    <row r="526" spans="2:2" ht="15" x14ac:dyDescent="0.2">
      <c r="B526" s="103" t="s">
        <v>801</v>
      </c>
    </row>
    <row r="527" spans="2:2" ht="15" x14ac:dyDescent="0.2">
      <c r="B527" s="103" t="s">
        <v>802</v>
      </c>
    </row>
    <row r="528" spans="2:2" ht="15" x14ac:dyDescent="0.2">
      <c r="B528" s="103" t="s">
        <v>1030</v>
      </c>
    </row>
    <row r="529" spans="2:12" ht="15" x14ac:dyDescent="0.2">
      <c r="B529" s="103" t="s">
        <v>803</v>
      </c>
    </row>
    <row r="530" spans="2:12" ht="15" x14ac:dyDescent="0.2">
      <c r="B530" s="103"/>
    </row>
    <row r="531" spans="2:12" ht="38.25" x14ac:dyDescent="0.2">
      <c r="B531" s="117" t="s">
        <v>478</v>
      </c>
      <c r="C531" s="118" t="s">
        <v>637</v>
      </c>
      <c r="D531" s="117" t="s">
        <v>510</v>
      </c>
      <c r="E531" s="118" t="s">
        <v>511</v>
      </c>
      <c r="F531" s="117" t="s">
        <v>512</v>
      </c>
      <c r="G531" s="118" t="s">
        <v>513</v>
      </c>
      <c r="H531" s="117" t="s">
        <v>514</v>
      </c>
      <c r="I531" s="118" t="s">
        <v>725</v>
      </c>
      <c r="J531" s="117" t="s">
        <v>515</v>
      </c>
      <c r="K531" s="118" t="s">
        <v>257</v>
      </c>
      <c r="L531" s="118" t="s">
        <v>516</v>
      </c>
    </row>
    <row r="532" spans="2:12" x14ac:dyDescent="0.2">
      <c r="B532" s="119"/>
      <c r="C532" s="120"/>
      <c r="D532" s="119"/>
      <c r="E532" s="144"/>
      <c r="F532" s="121"/>
      <c r="G532" s="144"/>
      <c r="H532" s="121"/>
      <c r="I532" s="144"/>
      <c r="J532" s="122"/>
      <c r="K532" s="144"/>
      <c r="L532" s="144"/>
    </row>
    <row r="533" spans="2:12" x14ac:dyDescent="0.2">
      <c r="B533" s="119"/>
      <c r="C533" s="120"/>
      <c r="D533" s="119"/>
      <c r="E533" s="144"/>
      <c r="F533" s="121"/>
      <c r="G533" s="144"/>
      <c r="H533" s="121"/>
      <c r="I533" s="144"/>
      <c r="J533" s="122"/>
      <c r="K533" s="144"/>
      <c r="L533" s="144"/>
    </row>
    <row r="534" spans="2:12" ht="15" x14ac:dyDescent="0.2">
      <c r="B534" s="103"/>
    </row>
    <row r="535" spans="2:12" ht="15" x14ac:dyDescent="0.2">
      <c r="B535" s="103" t="s">
        <v>1031</v>
      </c>
    </row>
    <row r="536" spans="2:12" ht="15" x14ac:dyDescent="0.2">
      <c r="B536" s="103" t="s">
        <v>1032</v>
      </c>
    </row>
    <row r="537" spans="2:12" ht="15" x14ac:dyDescent="0.2">
      <c r="B537" s="103"/>
    </row>
    <row r="538" spans="2:12" ht="15" x14ac:dyDescent="0.2">
      <c r="B538" s="103" t="s">
        <v>804</v>
      </c>
    </row>
    <row r="539" spans="2:12" ht="15" x14ac:dyDescent="0.2">
      <c r="B539" s="103" t="s">
        <v>805</v>
      </c>
    </row>
    <row r="540" spans="2:12" ht="15" x14ac:dyDescent="0.2">
      <c r="B540" s="103" t="s">
        <v>806</v>
      </c>
    </row>
    <row r="541" spans="2:12" ht="15" x14ac:dyDescent="0.2">
      <c r="B541" s="103" t="s">
        <v>807</v>
      </c>
    </row>
    <row r="542" spans="2:12" ht="15" x14ac:dyDescent="0.2">
      <c r="B542" s="103" t="s">
        <v>808</v>
      </c>
    </row>
    <row r="543" spans="2:12" ht="15" x14ac:dyDescent="0.2">
      <c r="B543" s="103" t="s">
        <v>809</v>
      </c>
    </row>
    <row r="544" spans="2:12" ht="15" x14ac:dyDescent="0.2">
      <c r="B544" s="103" t="s">
        <v>810</v>
      </c>
    </row>
    <row r="545" spans="2:7" ht="15" x14ac:dyDescent="0.2">
      <c r="B545" s="103"/>
    </row>
    <row r="546" spans="2:7" ht="15" x14ac:dyDescent="0.25">
      <c r="B546" s="102"/>
      <c r="C546" s="184" t="s">
        <v>179</v>
      </c>
      <c r="D546" s="184"/>
      <c r="E546" s="184"/>
    </row>
    <row r="547" spans="2:7" ht="15" x14ac:dyDescent="0.2">
      <c r="B547" s="146" t="s">
        <v>239</v>
      </c>
      <c r="C547" s="187" t="s">
        <v>507</v>
      </c>
      <c r="D547" s="187"/>
      <c r="E547" s="187"/>
    </row>
    <row r="548" spans="2:7" ht="15" x14ac:dyDescent="0.2">
      <c r="B548" s="146" t="s">
        <v>238</v>
      </c>
      <c r="C548" s="187" t="s">
        <v>503</v>
      </c>
      <c r="D548" s="187"/>
      <c r="E548" s="187"/>
    </row>
    <row r="549" spans="2:7" ht="15" x14ac:dyDescent="0.2">
      <c r="B549" s="146" t="s">
        <v>240</v>
      </c>
      <c r="C549" s="187" t="s">
        <v>505</v>
      </c>
      <c r="D549" s="187"/>
      <c r="E549" s="187"/>
    </row>
    <row r="550" spans="2:7" ht="15" x14ac:dyDescent="0.25">
      <c r="B550" s="102"/>
      <c r="C550" s="184" t="s">
        <v>3</v>
      </c>
      <c r="D550" s="184"/>
      <c r="E550" s="184"/>
    </row>
    <row r="551" spans="2:7" ht="15" x14ac:dyDescent="0.2">
      <c r="B551" s="146" t="s">
        <v>242</v>
      </c>
      <c r="C551" s="187" t="s">
        <v>811</v>
      </c>
      <c r="D551" s="187"/>
      <c r="E551" s="187"/>
    </row>
    <row r="552" spans="2:7" ht="15" x14ac:dyDescent="0.2">
      <c r="B552" s="146" t="s">
        <v>241</v>
      </c>
      <c r="C552" s="187" t="s">
        <v>812</v>
      </c>
      <c r="D552" s="187"/>
      <c r="E552" s="187"/>
    </row>
    <row r="553" spans="2:7" ht="15" x14ac:dyDescent="0.2">
      <c r="B553" s="103"/>
    </row>
    <row r="554" spans="2:7" ht="15" x14ac:dyDescent="0.2">
      <c r="B554" s="103" t="s">
        <v>813</v>
      </c>
    </row>
    <row r="555" spans="2:7" ht="15" x14ac:dyDescent="0.2">
      <c r="B555" s="103" t="s">
        <v>814</v>
      </c>
    </row>
    <row r="556" spans="2:7" ht="15" x14ac:dyDescent="0.2">
      <c r="B556" s="103" t="s">
        <v>815</v>
      </c>
    </row>
    <row r="557" spans="2:7" ht="15" x14ac:dyDescent="0.2">
      <c r="B557" s="103" t="s">
        <v>816</v>
      </c>
    </row>
    <row r="558" spans="2:7" ht="15" x14ac:dyDescent="0.2">
      <c r="B558" s="103"/>
    </row>
    <row r="559" spans="2:7" ht="15" x14ac:dyDescent="0.25">
      <c r="B559" s="102"/>
      <c r="C559" s="184" t="s">
        <v>179</v>
      </c>
      <c r="D559" s="184"/>
      <c r="E559" s="184"/>
      <c r="F559" s="185" t="s">
        <v>273</v>
      </c>
      <c r="G559" s="186"/>
    </row>
    <row r="560" spans="2:7" ht="15" x14ac:dyDescent="0.2">
      <c r="B560" s="146" t="s">
        <v>239</v>
      </c>
      <c r="C560" s="183" t="s">
        <v>507</v>
      </c>
      <c r="D560" s="183"/>
      <c r="E560" s="183"/>
      <c r="F560" s="183" t="s">
        <v>817</v>
      </c>
      <c r="G560" s="183"/>
    </row>
    <row r="561" spans="2:7" ht="15" x14ac:dyDescent="0.2">
      <c r="B561" s="146" t="s">
        <v>238</v>
      </c>
      <c r="C561" s="183" t="s">
        <v>503</v>
      </c>
      <c r="D561" s="183"/>
      <c r="E561" s="183"/>
      <c r="F561" s="183" t="s">
        <v>818</v>
      </c>
      <c r="G561" s="183"/>
    </row>
    <row r="562" spans="2:7" ht="15" x14ac:dyDescent="0.2">
      <c r="B562" s="146" t="s">
        <v>240</v>
      </c>
      <c r="C562" s="183" t="s">
        <v>505</v>
      </c>
      <c r="D562" s="183"/>
      <c r="E562" s="183"/>
      <c r="F562" s="183" t="s">
        <v>819</v>
      </c>
      <c r="G562" s="183"/>
    </row>
    <row r="563" spans="2:7" ht="15" x14ac:dyDescent="0.25">
      <c r="B563" s="102"/>
      <c r="C563" s="184" t="s">
        <v>3</v>
      </c>
      <c r="D563" s="184"/>
      <c r="E563" s="184"/>
      <c r="F563" s="185" t="s">
        <v>273</v>
      </c>
      <c r="G563" s="186"/>
    </row>
    <row r="564" spans="2:7" ht="15" x14ac:dyDescent="0.2">
      <c r="B564" s="146" t="s">
        <v>242</v>
      </c>
      <c r="C564" s="183" t="s">
        <v>811</v>
      </c>
      <c r="D564" s="183"/>
      <c r="E564" s="183"/>
      <c r="F564" s="183" t="s">
        <v>820</v>
      </c>
      <c r="G564" s="183"/>
    </row>
    <row r="565" spans="2:7" ht="15" x14ac:dyDescent="0.2">
      <c r="B565" s="146" t="s">
        <v>241</v>
      </c>
      <c r="C565" s="183" t="s">
        <v>812</v>
      </c>
      <c r="D565" s="183"/>
      <c r="E565" s="183"/>
      <c r="F565" s="183" t="s">
        <v>821</v>
      </c>
      <c r="G565" s="183"/>
    </row>
    <row r="566" spans="2:7" ht="15" x14ac:dyDescent="0.2">
      <c r="B566" s="103"/>
    </row>
    <row r="567" spans="2:7" ht="15" x14ac:dyDescent="0.2">
      <c r="B567" s="103" t="s">
        <v>822</v>
      </c>
    </row>
    <row r="568" spans="2:7" ht="15" x14ac:dyDescent="0.2">
      <c r="B568" s="103"/>
    </row>
    <row r="569" spans="2:7" ht="15" x14ac:dyDescent="0.2">
      <c r="B569" s="145" t="s">
        <v>512</v>
      </c>
      <c r="C569" s="184" t="s">
        <v>823</v>
      </c>
      <c r="D569" s="184"/>
      <c r="E569" s="184"/>
      <c r="F569" s="184"/>
      <c r="G569" s="184"/>
    </row>
    <row r="570" spans="2:7" ht="15" x14ac:dyDescent="0.2">
      <c r="B570" s="146" t="s">
        <v>236</v>
      </c>
      <c r="C570" s="183" t="s">
        <v>824</v>
      </c>
      <c r="D570" s="183"/>
      <c r="E570" s="183"/>
      <c r="F570" s="183"/>
      <c r="G570" s="183"/>
    </row>
    <row r="571" spans="2:7" ht="15" x14ac:dyDescent="0.2">
      <c r="B571" s="146" t="s">
        <v>518</v>
      </c>
      <c r="C571" s="183" t="s">
        <v>825</v>
      </c>
      <c r="D571" s="183"/>
      <c r="E571" s="183"/>
      <c r="F571" s="183"/>
      <c r="G571" s="183"/>
    </row>
    <row r="572" spans="2:7" ht="15" x14ac:dyDescent="0.2">
      <c r="B572" s="146" t="s">
        <v>521</v>
      </c>
      <c r="C572" s="183" t="s">
        <v>826</v>
      </c>
      <c r="D572" s="183"/>
      <c r="E572" s="183"/>
      <c r="F572" s="183"/>
      <c r="G572" s="183"/>
    </row>
    <row r="573" spans="2:7" ht="15" x14ac:dyDescent="0.2">
      <c r="B573" s="146" t="s">
        <v>524</v>
      </c>
      <c r="C573" s="183" t="s">
        <v>827</v>
      </c>
      <c r="D573" s="183"/>
      <c r="E573" s="183"/>
      <c r="F573" s="183"/>
      <c r="G573" s="183"/>
    </row>
    <row r="574" spans="2:7" ht="15" x14ac:dyDescent="0.2">
      <c r="B574" s="146" t="s">
        <v>237</v>
      </c>
      <c r="C574" s="183" t="s">
        <v>828</v>
      </c>
      <c r="D574" s="183"/>
      <c r="E574" s="183"/>
      <c r="F574" s="183"/>
      <c r="G574" s="183"/>
    </row>
    <row r="575" spans="2:7" ht="15" x14ac:dyDescent="0.2">
      <c r="B575" s="146" t="s">
        <v>527</v>
      </c>
      <c r="C575" s="183" t="s">
        <v>829</v>
      </c>
      <c r="D575" s="183"/>
      <c r="E575" s="183"/>
      <c r="F575" s="183"/>
      <c r="G575" s="183"/>
    </row>
    <row r="576" spans="2:7" ht="15" x14ac:dyDescent="0.2">
      <c r="B576" s="103"/>
    </row>
    <row r="577" spans="2:10" ht="15" x14ac:dyDescent="0.2">
      <c r="B577" s="113" t="s">
        <v>830</v>
      </c>
      <c r="C577" s="123"/>
      <c r="D577" s="123"/>
      <c r="E577" s="123"/>
      <c r="F577" s="123"/>
      <c r="G577" s="123"/>
      <c r="H577" s="123"/>
      <c r="I577" s="123"/>
      <c r="J577" s="123"/>
    </row>
    <row r="578" spans="2:10" ht="15" x14ac:dyDescent="0.2">
      <c r="B578" s="109"/>
    </row>
    <row r="579" spans="2:10" ht="15" x14ac:dyDescent="0.2">
      <c r="B579" s="103" t="s">
        <v>831</v>
      </c>
    </row>
    <row r="580" spans="2:10" ht="15" x14ac:dyDescent="0.2">
      <c r="B580" s="103" t="s">
        <v>832</v>
      </c>
    </row>
    <row r="581" spans="2:10" ht="15" x14ac:dyDescent="0.2">
      <c r="B581" s="103" t="s">
        <v>833</v>
      </c>
    </row>
    <row r="582" spans="2:10" ht="15" x14ac:dyDescent="0.2">
      <c r="B582" s="103" t="s">
        <v>834</v>
      </c>
    </row>
    <row r="583" spans="2:10" ht="15" x14ac:dyDescent="0.2">
      <c r="B583" s="103" t="s">
        <v>835</v>
      </c>
    </row>
    <row r="584" spans="2:10" ht="15" x14ac:dyDescent="0.2">
      <c r="B584" s="103" t="s">
        <v>1033</v>
      </c>
    </row>
    <row r="585" spans="2:10" ht="15" x14ac:dyDescent="0.2">
      <c r="B585" s="103" t="s">
        <v>1034</v>
      </c>
    </row>
    <row r="586" spans="2:10" ht="15" x14ac:dyDescent="0.2">
      <c r="B586" s="103" t="s">
        <v>1035</v>
      </c>
    </row>
    <row r="587" spans="2:10" ht="15" x14ac:dyDescent="0.2">
      <c r="B587" s="103" t="s">
        <v>836</v>
      </c>
    </row>
    <row r="588" spans="2:10" ht="15" x14ac:dyDescent="0.2">
      <c r="B588" s="103" t="s">
        <v>837</v>
      </c>
    </row>
    <row r="589" spans="2:10" ht="15" x14ac:dyDescent="0.2">
      <c r="B589" s="103" t="s">
        <v>1036</v>
      </c>
    </row>
    <row r="590" spans="2:10" ht="15" x14ac:dyDescent="0.2">
      <c r="B590" s="103" t="s">
        <v>838</v>
      </c>
    </row>
    <row r="591" spans="2:10" ht="15" x14ac:dyDescent="0.2">
      <c r="B591" s="103" t="s">
        <v>839</v>
      </c>
    </row>
    <row r="592" spans="2:10" ht="15" x14ac:dyDescent="0.2">
      <c r="B592" s="103" t="s">
        <v>840</v>
      </c>
    </row>
    <row r="594" spans="2:3" ht="15.75" x14ac:dyDescent="0.2">
      <c r="B594" s="110" t="s">
        <v>1117</v>
      </c>
    </row>
    <row r="595" spans="2:3" ht="15" x14ac:dyDescent="0.2">
      <c r="B595" s="103"/>
    </row>
    <row r="596" spans="2:3" ht="15" x14ac:dyDescent="0.2">
      <c r="B596" s="103" t="s">
        <v>850</v>
      </c>
    </row>
    <row r="597" spans="2:3" ht="15" x14ac:dyDescent="0.2">
      <c r="B597" s="103" t="s">
        <v>851</v>
      </c>
    </row>
    <row r="598" spans="2:3" ht="15" x14ac:dyDescent="0.2">
      <c r="B598" s="103" t="s">
        <v>1118</v>
      </c>
    </row>
    <row r="599" spans="2:3" ht="15" x14ac:dyDescent="0.2">
      <c r="B599" s="103"/>
    </row>
    <row r="600" spans="2:3" ht="15" x14ac:dyDescent="0.2">
      <c r="B600" s="103" t="s">
        <v>1037</v>
      </c>
    </row>
    <row r="601" spans="2:3" ht="15" x14ac:dyDescent="0.2">
      <c r="B601" s="103" t="s">
        <v>852</v>
      </c>
    </row>
    <row r="602" spans="2:3" ht="15" x14ac:dyDescent="0.2">
      <c r="B602" s="103" t="s">
        <v>853</v>
      </c>
    </row>
    <row r="603" spans="2:3" ht="15" x14ac:dyDescent="0.2">
      <c r="C603" s="103" t="s">
        <v>854</v>
      </c>
    </row>
    <row r="611" spans="3:5" ht="15" x14ac:dyDescent="0.2">
      <c r="C611" s="103" t="s">
        <v>855</v>
      </c>
    </row>
    <row r="618" spans="3:5" ht="15" x14ac:dyDescent="0.2">
      <c r="C618" s="103" t="s">
        <v>856</v>
      </c>
    </row>
    <row r="619" spans="3:5" ht="15" x14ac:dyDescent="0.2">
      <c r="C619" s="103" t="s">
        <v>857</v>
      </c>
      <c r="E619" s="103" t="s">
        <v>858</v>
      </c>
    </row>
    <row r="630" spans="3:3" ht="15" x14ac:dyDescent="0.2">
      <c r="C630" s="103" t="s">
        <v>859</v>
      </c>
    </row>
    <row r="631" spans="3:3" ht="15" x14ac:dyDescent="0.25">
      <c r="C631" s="102" t="s">
        <v>860</v>
      </c>
    </row>
    <row r="644" spans="2:3" ht="15" x14ac:dyDescent="0.2">
      <c r="B644" s="103" t="s">
        <v>861</v>
      </c>
    </row>
    <row r="645" spans="2:3" ht="15" x14ac:dyDescent="0.2">
      <c r="B645" s="103" t="s">
        <v>1122</v>
      </c>
    </row>
    <row r="646" spans="2:3" ht="15" x14ac:dyDescent="0.2">
      <c r="C646" s="103"/>
    </row>
    <row r="647" spans="2:3" ht="15" x14ac:dyDescent="0.2">
      <c r="B647" s="103" t="s">
        <v>1038</v>
      </c>
    </row>
    <row r="648" spans="2:3" ht="15" x14ac:dyDescent="0.2">
      <c r="B648" s="103" t="s">
        <v>862</v>
      </c>
    </row>
    <row r="649" spans="2:3" ht="15" x14ac:dyDescent="0.2">
      <c r="B649" s="103" t="s">
        <v>188</v>
      </c>
    </row>
    <row r="650" spans="2:3" ht="15" x14ac:dyDescent="0.2">
      <c r="B650" s="103" t="s">
        <v>17</v>
      </c>
    </row>
    <row r="651" spans="2:3" ht="15" x14ac:dyDescent="0.2">
      <c r="B651" s="103" t="s">
        <v>14</v>
      </c>
    </row>
    <row r="652" spans="2:3" ht="15" x14ac:dyDescent="0.2">
      <c r="B652" s="103" t="s">
        <v>13</v>
      </c>
    </row>
    <row r="653" spans="2:3" ht="15" x14ac:dyDescent="0.2">
      <c r="B653" s="103" t="s">
        <v>19</v>
      </c>
    </row>
    <row r="654" spans="2:3" ht="15" x14ac:dyDescent="0.2">
      <c r="B654" s="103" t="s">
        <v>189</v>
      </c>
    </row>
    <row r="655" spans="2:3" ht="15" x14ac:dyDescent="0.2">
      <c r="B655" s="103" t="s">
        <v>16</v>
      </c>
    </row>
    <row r="656" spans="2:3" ht="15" x14ac:dyDescent="0.2">
      <c r="B656" s="103" t="s">
        <v>15</v>
      </c>
    </row>
    <row r="657" spans="2:7" ht="15" x14ac:dyDescent="0.2">
      <c r="B657" s="103" t="s">
        <v>18</v>
      </c>
    </row>
    <row r="658" spans="2:7" ht="15" x14ac:dyDescent="0.2">
      <c r="B658" s="103"/>
    </row>
    <row r="659" spans="2:7" ht="15" x14ac:dyDescent="0.2">
      <c r="B659" s="103" t="s">
        <v>863</v>
      </c>
    </row>
    <row r="660" spans="2:7" ht="15" x14ac:dyDescent="0.2">
      <c r="B660" s="109" t="s">
        <v>864</v>
      </c>
    </row>
    <row r="661" spans="2:7" ht="15" x14ac:dyDescent="0.2">
      <c r="B661" s="109"/>
    </row>
    <row r="662" spans="2:7" ht="15" x14ac:dyDescent="0.25">
      <c r="B662" s="102"/>
      <c r="C662" s="185" t="s">
        <v>179</v>
      </c>
      <c r="D662" s="194"/>
      <c r="E662" s="186"/>
      <c r="F662" s="185" t="s">
        <v>273</v>
      </c>
      <c r="G662" s="186"/>
    </row>
    <row r="663" spans="2:7" ht="15" x14ac:dyDescent="0.2">
      <c r="B663" s="146" t="s">
        <v>239</v>
      </c>
      <c r="C663" s="191" t="s">
        <v>507</v>
      </c>
      <c r="D663" s="192"/>
      <c r="E663" s="193"/>
      <c r="F663" s="191" t="s">
        <v>817</v>
      </c>
      <c r="G663" s="193"/>
    </row>
    <row r="664" spans="2:7" ht="15" x14ac:dyDescent="0.2">
      <c r="B664" s="146" t="s">
        <v>238</v>
      </c>
      <c r="C664" s="191" t="s">
        <v>503</v>
      </c>
      <c r="D664" s="192"/>
      <c r="E664" s="193"/>
      <c r="F664" s="191" t="s">
        <v>818</v>
      </c>
      <c r="G664" s="193"/>
    </row>
    <row r="665" spans="2:7" ht="15" x14ac:dyDescent="0.2">
      <c r="B665" s="146" t="s">
        <v>240</v>
      </c>
      <c r="C665" s="191" t="s">
        <v>505</v>
      </c>
      <c r="D665" s="192"/>
      <c r="E665" s="193"/>
      <c r="F665" s="191" t="s">
        <v>819</v>
      </c>
      <c r="G665" s="193"/>
    </row>
    <row r="666" spans="2:7" ht="15" x14ac:dyDescent="0.2">
      <c r="C666" s="103"/>
    </row>
    <row r="667" spans="2:7" ht="15" x14ac:dyDescent="0.2">
      <c r="B667" s="103" t="s">
        <v>865</v>
      </c>
    </row>
    <row r="668" spans="2:7" ht="15" x14ac:dyDescent="0.2">
      <c r="B668" s="109" t="s">
        <v>1119</v>
      </c>
    </row>
    <row r="669" spans="2:7" ht="15" x14ac:dyDescent="0.2">
      <c r="B669" s="103" t="s">
        <v>866</v>
      </c>
    </row>
    <row r="670" spans="2:7" ht="15" x14ac:dyDescent="0.2">
      <c r="B670" s="103" t="s">
        <v>867</v>
      </c>
    </row>
    <row r="681" spans="2:2" ht="15" x14ac:dyDescent="0.2">
      <c r="B681" s="103" t="s">
        <v>868</v>
      </c>
    </row>
    <row r="682" spans="2:2" ht="15" x14ac:dyDescent="0.2">
      <c r="B682" s="103" t="s">
        <v>869</v>
      </c>
    </row>
    <row r="683" spans="2:2" ht="15" x14ac:dyDescent="0.2">
      <c r="B683" s="103" t="s">
        <v>870</v>
      </c>
    </row>
    <row r="684" spans="2:2" ht="15" x14ac:dyDescent="0.2">
      <c r="B684" s="103" t="s">
        <v>871</v>
      </c>
    </row>
    <row r="685" spans="2:2" ht="15" x14ac:dyDescent="0.2">
      <c r="B685" s="109" t="s">
        <v>872</v>
      </c>
    </row>
    <row r="686" spans="2:2" ht="15" x14ac:dyDescent="0.2">
      <c r="B686" s="109" t="s">
        <v>873</v>
      </c>
    </row>
    <row r="687" spans="2:2" ht="15" x14ac:dyDescent="0.2">
      <c r="B687" s="109" t="s">
        <v>874</v>
      </c>
    </row>
    <row r="688" spans="2:2" ht="15" x14ac:dyDescent="0.2">
      <c r="B688" s="103"/>
    </row>
    <row r="689" spans="2:2" ht="15" x14ac:dyDescent="0.2">
      <c r="B689" s="103" t="s">
        <v>875</v>
      </c>
    </row>
    <row r="690" spans="2:2" ht="15" x14ac:dyDescent="0.2">
      <c r="B690" s="103" t="s">
        <v>876</v>
      </c>
    </row>
    <row r="691" spans="2:2" ht="15" x14ac:dyDescent="0.2">
      <c r="B691" s="103" t="s">
        <v>877</v>
      </c>
    </row>
    <row r="692" spans="2:2" ht="15" x14ac:dyDescent="0.2">
      <c r="B692" s="103" t="s">
        <v>878</v>
      </c>
    </row>
    <row r="693" spans="2:2" ht="15" x14ac:dyDescent="0.2">
      <c r="B693" s="103" t="s">
        <v>879</v>
      </c>
    </row>
    <row r="694" spans="2:2" ht="15" x14ac:dyDescent="0.2">
      <c r="B694" s="103" t="s">
        <v>880</v>
      </c>
    </row>
    <row r="695" spans="2:2" ht="15" x14ac:dyDescent="0.2">
      <c r="B695" s="103" t="s">
        <v>881</v>
      </c>
    </row>
    <row r="696" spans="2:2" ht="15" x14ac:dyDescent="0.2">
      <c r="B696" s="103"/>
    </row>
    <row r="697" spans="2:2" ht="15" x14ac:dyDescent="0.2">
      <c r="B697" s="103" t="s">
        <v>882</v>
      </c>
    </row>
    <row r="698" spans="2:2" ht="15" x14ac:dyDescent="0.2">
      <c r="B698" s="103" t="s">
        <v>883</v>
      </c>
    </row>
    <row r="699" spans="2:2" ht="15" x14ac:dyDescent="0.2">
      <c r="B699" s="109" t="s">
        <v>884</v>
      </c>
    </row>
    <row r="700" spans="2:2" ht="15" x14ac:dyDescent="0.2">
      <c r="B700" s="109" t="s">
        <v>885</v>
      </c>
    </row>
    <row r="714" spans="2:2" ht="15" x14ac:dyDescent="0.2">
      <c r="B714" s="103" t="s">
        <v>886</v>
      </c>
    </row>
    <row r="715" spans="2:2" ht="15" x14ac:dyDescent="0.2">
      <c r="B715" s="103" t="s">
        <v>887</v>
      </c>
    </row>
    <row r="716" spans="2:2" ht="15" x14ac:dyDescent="0.2">
      <c r="B716" s="103" t="s">
        <v>888</v>
      </c>
    </row>
    <row r="717" spans="2:2" ht="15" x14ac:dyDescent="0.2">
      <c r="B717" s="103" t="s">
        <v>889</v>
      </c>
    </row>
    <row r="718" spans="2:2" ht="15" x14ac:dyDescent="0.2">
      <c r="B718" s="109" t="s">
        <v>890</v>
      </c>
    </row>
    <row r="719" spans="2:2" ht="15" x14ac:dyDescent="0.2">
      <c r="B719" s="109" t="s">
        <v>891</v>
      </c>
    </row>
    <row r="720" spans="2:2" ht="15" x14ac:dyDescent="0.2">
      <c r="B720" s="103" t="s">
        <v>892</v>
      </c>
    </row>
    <row r="721" spans="2:4" ht="15" x14ac:dyDescent="0.2">
      <c r="B721" s="103" t="s">
        <v>893</v>
      </c>
    </row>
    <row r="722" spans="2:4" ht="15" x14ac:dyDescent="0.2">
      <c r="B722" s="103"/>
    </row>
    <row r="723" spans="2:4" ht="15" x14ac:dyDescent="0.2">
      <c r="B723" s="143" t="s">
        <v>273</v>
      </c>
      <c r="C723" s="184" t="s">
        <v>894</v>
      </c>
      <c r="D723" s="184"/>
    </row>
    <row r="724" spans="2:4" x14ac:dyDescent="0.2">
      <c r="B724" s="144">
        <v>12</v>
      </c>
      <c r="C724" s="190" t="s">
        <v>895</v>
      </c>
      <c r="D724" s="190"/>
    </row>
    <row r="725" spans="2:4" x14ac:dyDescent="0.2">
      <c r="B725" s="124"/>
      <c r="C725" s="190" t="s">
        <v>896</v>
      </c>
      <c r="D725" s="190"/>
    </row>
    <row r="726" spans="2:4" ht="15" x14ac:dyDescent="0.25">
      <c r="B726" s="102"/>
      <c r="C726" s="102"/>
    </row>
    <row r="727" spans="2:4" x14ac:dyDescent="0.2">
      <c r="B727" s="144">
        <v>125</v>
      </c>
      <c r="C727" s="190" t="s">
        <v>897</v>
      </c>
      <c r="D727" s="190"/>
    </row>
    <row r="728" spans="2:4" x14ac:dyDescent="0.2">
      <c r="B728" s="124"/>
      <c r="C728" s="190" t="s">
        <v>898</v>
      </c>
      <c r="D728" s="190"/>
    </row>
    <row r="729" spans="2:4" ht="15" x14ac:dyDescent="0.25">
      <c r="B729" s="102"/>
      <c r="C729" s="102"/>
    </row>
    <row r="730" spans="2:4" x14ac:dyDescent="0.2">
      <c r="B730" s="144">
        <v>130</v>
      </c>
      <c r="C730" s="190" t="s">
        <v>270</v>
      </c>
      <c r="D730" s="190"/>
    </row>
    <row r="731" spans="2:4" x14ac:dyDescent="0.2">
      <c r="B731" s="124"/>
      <c r="C731" s="190" t="s">
        <v>271</v>
      </c>
      <c r="D731" s="190"/>
    </row>
    <row r="732" spans="2:4" x14ac:dyDescent="0.2">
      <c r="B732" s="124"/>
      <c r="C732" s="190" t="s">
        <v>272</v>
      </c>
      <c r="D732" s="190"/>
    </row>
    <row r="733" spans="2:4" ht="15" x14ac:dyDescent="0.25">
      <c r="B733" s="102"/>
      <c r="C733" s="102"/>
    </row>
    <row r="734" spans="2:4" x14ac:dyDescent="0.2">
      <c r="B734" s="144">
        <v>131</v>
      </c>
      <c r="C734" s="190" t="s">
        <v>899</v>
      </c>
      <c r="D734" s="190"/>
    </row>
    <row r="735" spans="2:4" x14ac:dyDescent="0.2">
      <c r="B735" s="124"/>
      <c r="C735" s="190" t="s">
        <v>900</v>
      </c>
      <c r="D735" s="190"/>
    </row>
    <row r="736" spans="2:4" x14ac:dyDescent="0.2">
      <c r="B736" s="124"/>
      <c r="C736" s="190" t="s">
        <v>901</v>
      </c>
      <c r="D736" s="190"/>
    </row>
    <row r="737" spans="2:4" ht="15" x14ac:dyDescent="0.25">
      <c r="B737" s="102"/>
      <c r="C737" s="102"/>
    </row>
    <row r="738" spans="2:4" x14ac:dyDescent="0.2">
      <c r="B738" s="144">
        <v>132</v>
      </c>
      <c r="C738" s="190" t="s">
        <v>902</v>
      </c>
      <c r="D738" s="190"/>
    </row>
    <row r="739" spans="2:4" ht="15" x14ac:dyDescent="0.25">
      <c r="B739" s="102"/>
      <c r="C739" s="102"/>
    </row>
    <row r="740" spans="2:4" x14ac:dyDescent="0.2">
      <c r="B740" s="144">
        <v>150</v>
      </c>
      <c r="C740" s="190" t="s">
        <v>903</v>
      </c>
      <c r="D740" s="190"/>
    </row>
    <row r="741" spans="2:4" ht="15" x14ac:dyDescent="0.25">
      <c r="B741" s="102"/>
      <c r="C741" s="102"/>
    </row>
    <row r="742" spans="2:4" x14ac:dyDescent="0.2">
      <c r="B742" s="144">
        <v>151</v>
      </c>
      <c r="C742" s="190" t="s">
        <v>904</v>
      </c>
      <c r="D742" s="190"/>
    </row>
    <row r="743" spans="2:4" ht="15" x14ac:dyDescent="0.25">
      <c r="B743" s="102"/>
      <c r="C743" s="102"/>
    </row>
    <row r="744" spans="2:4" x14ac:dyDescent="0.2">
      <c r="B744" s="144">
        <v>16</v>
      </c>
      <c r="C744" s="190" t="s">
        <v>905</v>
      </c>
      <c r="D744" s="190"/>
    </row>
    <row r="745" spans="2:4" x14ac:dyDescent="0.2">
      <c r="B745" s="124"/>
      <c r="C745" s="190" t="s">
        <v>906</v>
      </c>
      <c r="D745" s="190"/>
    </row>
    <row r="746" spans="2:4" x14ac:dyDescent="0.2">
      <c r="B746" s="124"/>
      <c r="C746" s="190" t="s">
        <v>907</v>
      </c>
      <c r="D746" s="190"/>
    </row>
    <row r="747" spans="2:4" ht="15" x14ac:dyDescent="0.25">
      <c r="B747" s="102"/>
      <c r="C747" s="102"/>
    </row>
    <row r="748" spans="2:4" x14ac:dyDescent="0.2">
      <c r="B748" s="144">
        <v>172</v>
      </c>
      <c r="C748" s="190" t="s">
        <v>908</v>
      </c>
      <c r="D748" s="190"/>
    </row>
    <row r="749" spans="2:4" ht="15" x14ac:dyDescent="0.25">
      <c r="B749" s="102"/>
      <c r="C749" s="102"/>
    </row>
    <row r="750" spans="2:4" x14ac:dyDescent="0.2">
      <c r="B750" s="144">
        <v>173</v>
      </c>
      <c r="C750" s="190" t="s">
        <v>909</v>
      </c>
      <c r="D750" s="190"/>
    </row>
    <row r="751" spans="2:4" ht="15" x14ac:dyDescent="0.2">
      <c r="B751" s="103"/>
    </row>
    <row r="752" spans="2:4" ht="15" x14ac:dyDescent="0.2">
      <c r="B752" s="103" t="s">
        <v>910</v>
      </c>
    </row>
    <row r="753" spans="2:2" ht="15" x14ac:dyDescent="0.2">
      <c r="B753" s="103" t="s">
        <v>911</v>
      </c>
    </row>
    <row r="754" spans="2:2" ht="15" x14ac:dyDescent="0.2">
      <c r="B754" s="103" t="s">
        <v>912</v>
      </c>
    </row>
    <row r="755" spans="2:2" ht="15" x14ac:dyDescent="0.2">
      <c r="B755" s="103" t="s">
        <v>913</v>
      </c>
    </row>
    <row r="756" spans="2:2" ht="15" x14ac:dyDescent="0.2">
      <c r="B756" s="103" t="s">
        <v>914</v>
      </c>
    </row>
    <row r="757" spans="2:2" ht="15" x14ac:dyDescent="0.2">
      <c r="B757" s="103" t="s">
        <v>915</v>
      </c>
    </row>
    <row r="758" spans="2:2" ht="15" x14ac:dyDescent="0.2">
      <c r="B758" s="103" t="s">
        <v>916</v>
      </c>
    </row>
    <row r="759" spans="2:2" ht="15" x14ac:dyDescent="0.2">
      <c r="B759" s="103" t="s">
        <v>917</v>
      </c>
    </row>
    <row r="760" spans="2:2" ht="15" x14ac:dyDescent="0.2">
      <c r="B760" s="103" t="s">
        <v>918</v>
      </c>
    </row>
    <row r="761" spans="2:2" ht="15" x14ac:dyDescent="0.2">
      <c r="B761" s="103" t="s">
        <v>919</v>
      </c>
    </row>
    <row r="762" spans="2:2" ht="15" x14ac:dyDescent="0.2">
      <c r="B762" s="103"/>
    </row>
    <row r="763" spans="2:2" ht="15" x14ac:dyDescent="0.2">
      <c r="B763" s="103" t="s">
        <v>920</v>
      </c>
    </row>
    <row r="764" spans="2:2" ht="15" x14ac:dyDescent="0.2">
      <c r="B764" s="103" t="s">
        <v>921</v>
      </c>
    </row>
    <row r="765" spans="2:2" ht="15" x14ac:dyDescent="0.2">
      <c r="B765" s="103"/>
    </row>
    <row r="766" spans="2:2" ht="15" x14ac:dyDescent="0.2">
      <c r="B766" s="103" t="s">
        <v>922</v>
      </c>
    </row>
    <row r="767" spans="2:2" ht="15" x14ac:dyDescent="0.2">
      <c r="B767" s="103" t="s">
        <v>923</v>
      </c>
    </row>
    <row r="768" spans="2:2" ht="15" x14ac:dyDescent="0.2">
      <c r="B768" s="103"/>
    </row>
    <row r="769" spans="2:2" ht="15" x14ac:dyDescent="0.2">
      <c r="B769" s="103" t="s">
        <v>924</v>
      </c>
    </row>
    <row r="770" spans="2:2" ht="15" x14ac:dyDescent="0.2">
      <c r="B770" s="103" t="s">
        <v>925</v>
      </c>
    </row>
    <row r="771" spans="2:2" ht="15" x14ac:dyDescent="0.2">
      <c r="B771" s="109" t="s">
        <v>926</v>
      </c>
    </row>
    <row r="772" spans="2:2" ht="15" x14ac:dyDescent="0.2">
      <c r="B772" s="109" t="s">
        <v>927</v>
      </c>
    </row>
    <row r="773" spans="2:2" ht="15" x14ac:dyDescent="0.2">
      <c r="B773" s="109" t="s">
        <v>928</v>
      </c>
    </row>
    <row r="774" spans="2:2" ht="15" x14ac:dyDescent="0.2">
      <c r="B774" s="109" t="s">
        <v>929</v>
      </c>
    </row>
    <row r="775" spans="2:2" ht="15" x14ac:dyDescent="0.2">
      <c r="B775" s="109" t="s">
        <v>930</v>
      </c>
    </row>
    <row r="776" spans="2:2" ht="15" x14ac:dyDescent="0.2">
      <c r="B776" s="103"/>
    </row>
    <row r="777" spans="2:2" ht="15" x14ac:dyDescent="0.2">
      <c r="B777" s="103" t="s">
        <v>931</v>
      </c>
    </row>
    <row r="778" spans="2:2" ht="15" x14ac:dyDescent="0.2">
      <c r="B778" s="109" t="s">
        <v>932</v>
      </c>
    </row>
    <row r="779" spans="2:2" ht="15" x14ac:dyDescent="0.2">
      <c r="B779" s="103" t="s">
        <v>933</v>
      </c>
    </row>
    <row r="780" spans="2:2" ht="15" x14ac:dyDescent="0.2">
      <c r="B780" s="103" t="s">
        <v>934</v>
      </c>
    </row>
    <row r="781" spans="2:2" ht="15" x14ac:dyDescent="0.2">
      <c r="B781" s="103" t="s">
        <v>935</v>
      </c>
    </row>
    <row r="782" spans="2:2" ht="15" x14ac:dyDescent="0.2">
      <c r="B782" s="103" t="s">
        <v>936</v>
      </c>
    </row>
    <row r="783" spans="2:2" ht="15" x14ac:dyDescent="0.2">
      <c r="B783" s="103" t="s">
        <v>937</v>
      </c>
    </row>
    <row r="784" spans="2:2" ht="15" x14ac:dyDescent="0.2">
      <c r="B784" s="103" t="s">
        <v>938</v>
      </c>
    </row>
    <row r="785" spans="2:6" ht="15" x14ac:dyDescent="0.2">
      <c r="B785" s="103"/>
    </row>
    <row r="786" spans="2:6" x14ac:dyDescent="0.2">
      <c r="B786" s="143" t="s">
        <v>273</v>
      </c>
      <c r="C786" s="188" t="s">
        <v>274</v>
      </c>
      <c r="D786" s="188"/>
      <c r="E786" s="188" t="s">
        <v>275</v>
      </c>
      <c r="F786" s="188"/>
    </row>
    <row r="787" spans="2:6" ht="15" x14ac:dyDescent="0.2">
      <c r="B787" s="144">
        <v>12</v>
      </c>
      <c r="C787" s="189">
        <v>21500</v>
      </c>
      <c r="D787" s="189"/>
      <c r="E787" s="189">
        <v>55500</v>
      </c>
      <c r="F787" s="189"/>
    </row>
    <row r="788" spans="2:6" ht="15" x14ac:dyDescent="0.2">
      <c r="B788" s="125">
        <v>125</v>
      </c>
      <c r="C788" s="189">
        <v>21500</v>
      </c>
      <c r="D788" s="189"/>
      <c r="E788" s="189">
        <v>44700</v>
      </c>
      <c r="F788" s="189"/>
    </row>
    <row r="789" spans="2:6" ht="15" x14ac:dyDescent="0.2">
      <c r="B789" s="125">
        <v>130</v>
      </c>
      <c r="C789" s="189">
        <v>21500</v>
      </c>
      <c r="D789" s="189"/>
      <c r="E789" s="189">
        <v>55500</v>
      </c>
      <c r="F789" s="189"/>
    </row>
    <row r="790" spans="2:6" ht="15" x14ac:dyDescent="0.2">
      <c r="B790" s="125">
        <v>131</v>
      </c>
      <c r="C790" s="189">
        <v>21500</v>
      </c>
      <c r="D790" s="189"/>
      <c r="E790" s="189">
        <v>44700</v>
      </c>
      <c r="F790" s="189"/>
    </row>
    <row r="791" spans="2:6" ht="15" x14ac:dyDescent="0.2">
      <c r="B791" s="125">
        <v>132</v>
      </c>
      <c r="C791" s="189">
        <v>48180</v>
      </c>
      <c r="D791" s="189"/>
      <c r="E791" s="189">
        <v>122600</v>
      </c>
      <c r="F791" s="189"/>
    </row>
    <row r="792" spans="2:6" ht="15" x14ac:dyDescent="0.2">
      <c r="B792" s="103"/>
    </row>
    <row r="793" spans="2:6" ht="15" x14ac:dyDescent="0.2">
      <c r="B793" s="103" t="s">
        <v>939</v>
      </c>
    </row>
    <row r="794" spans="2:6" ht="15" x14ac:dyDescent="0.2">
      <c r="B794" s="103" t="s">
        <v>940</v>
      </c>
    </row>
    <row r="795" spans="2:6" ht="15" x14ac:dyDescent="0.2">
      <c r="B795" s="103" t="s">
        <v>1019</v>
      </c>
    </row>
    <row r="796" spans="2:6" ht="15" x14ac:dyDescent="0.2">
      <c r="B796" s="103" t="s">
        <v>1020</v>
      </c>
    </row>
    <row r="797" spans="2:6" ht="15" x14ac:dyDescent="0.2">
      <c r="B797" s="111"/>
    </row>
    <row r="798" spans="2:6" ht="15" x14ac:dyDescent="0.2">
      <c r="B798" s="103" t="s">
        <v>941</v>
      </c>
    </row>
    <row r="799" spans="2:6" ht="15" x14ac:dyDescent="0.2">
      <c r="B799" s="103" t="s">
        <v>942</v>
      </c>
    </row>
    <row r="800" spans="2:6" ht="15" x14ac:dyDescent="0.2">
      <c r="B800" s="112" t="s">
        <v>943</v>
      </c>
    </row>
    <row r="801" spans="2:5" ht="15" x14ac:dyDescent="0.2">
      <c r="B801" s="103" t="s">
        <v>944</v>
      </c>
    </row>
    <row r="802" spans="2:5" ht="15" x14ac:dyDescent="0.2">
      <c r="B802" s="103" t="s">
        <v>945</v>
      </c>
    </row>
    <row r="803" spans="2:5" ht="15" x14ac:dyDescent="0.2">
      <c r="B803" s="103" t="s">
        <v>946</v>
      </c>
    </row>
    <row r="804" spans="2:5" ht="15" x14ac:dyDescent="0.2">
      <c r="B804" s="103" t="s">
        <v>947</v>
      </c>
    </row>
    <row r="805" spans="2:5" ht="15" x14ac:dyDescent="0.2">
      <c r="B805" s="103"/>
    </row>
    <row r="806" spans="2:5" x14ac:dyDescent="0.2">
      <c r="B806" s="188" t="s">
        <v>274</v>
      </c>
      <c r="C806" s="188"/>
      <c r="D806" s="188" t="s">
        <v>275</v>
      </c>
      <c r="E806" s="188"/>
    </row>
    <row r="807" spans="2:5" ht="15" x14ac:dyDescent="0.2">
      <c r="B807" s="189">
        <v>0.25</v>
      </c>
      <c r="C807" s="189"/>
      <c r="D807" s="189">
        <v>0.36</v>
      </c>
      <c r="E807" s="189"/>
    </row>
    <row r="808" spans="2:5" ht="15" x14ac:dyDescent="0.2">
      <c r="B808" s="103"/>
    </row>
    <row r="809" spans="2:5" ht="15" x14ac:dyDescent="0.2">
      <c r="B809" s="103" t="s">
        <v>277</v>
      </c>
    </row>
    <row r="810" spans="2:5" ht="15" x14ac:dyDescent="0.2">
      <c r="B810" s="103" t="s">
        <v>948</v>
      </c>
    </row>
    <row r="811" spans="2:5" ht="15" x14ac:dyDescent="0.2">
      <c r="B811" s="103" t="s">
        <v>949</v>
      </c>
    </row>
    <row r="812" spans="2:5" ht="15" x14ac:dyDescent="0.2">
      <c r="B812" s="103" t="s">
        <v>941</v>
      </c>
    </row>
    <row r="813" spans="2:5" ht="15" x14ac:dyDescent="0.2">
      <c r="B813" s="103" t="s">
        <v>942</v>
      </c>
    </row>
    <row r="814" spans="2:5" ht="15" x14ac:dyDescent="0.2">
      <c r="B814" s="112" t="s">
        <v>950</v>
      </c>
    </row>
    <row r="815" spans="2:5" ht="15" x14ac:dyDescent="0.2">
      <c r="B815" s="103"/>
    </row>
    <row r="816" spans="2:5" ht="15" x14ac:dyDescent="0.2">
      <c r="B816" s="103" t="s">
        <v>951</v>
      </c>
    </row>
    <row r="817" spans="2:2" ht="15" x14ac:dyDescent="0.2">
      <c r="B817" s="103"/>
    </row>
    <row r="818" spans="2:2" ht="15" x14ac:dyDescent="0.2">
      <c r="B818" s="103" t="s">
        <v>952</v>
      </c>
    </row>
    <row r="819" spans="2:2" ht="15" x14ac:dyDescent="0.2">
      <c r="B819" s="109" t="s">
        <v>953</v>
      </c>
    </row>
    <row r="820" spans="2:2" ht="15" x14ac:dyDescent="0.2">
      <c r="B820" s="103" t="s">
        <v>954</v>
      </c>
    </row>
    <row r="821" spans="2:2" ht="15" x14ac:dyDescent="0.2">
      <c r="B821" s="103" t="s">
        <v>955</v>
      </c>
    </row>
    <row r="822" spans="2:2" ht="15" x14ac:dyDescent="0.2">
      <c r="B822" s="103" t="s">
        <v>956</v>
      </c>
    </row>
    <row r="823" spans="2:2" ht="15" x14ac:dyDescent="0.2">
      <c r="B823" s="103" t="s">
        <v>957</v>
      </c>
    </row>
    <row r="824" spans="2:2" ht="15" x14ac:dyDescent="0.2">
      <c r="B824" s="103" t="s">
        <v>958</v>
      </c>
    </row>
    <row r="825" spans="2:2" ht="15" x14ac:dyDescent="0.2">
      <c r="B825" s="103" t="s">
        <v>959</v>
      </c>
    </row>
    <row r="826" spans="2:2" ht="15" x14ac:dyDescent="0.2">
      <c r="B826" s="109" t="s">
        <v>960</v>
      </c>
    </row>
    <row r="827" spans="2:2" ht="15" x14ac:dyDescent="0.2">
      <c r="B827" s="103"/>
    </row>
    <row r="828" spans="2:2" ht="15" x14ac:dyDescent="0.2">
      <c r="B828" s="103" t="s">
        <v>961</v>
      </c>
    </row>
    <row r="829" spans="2:2" ht="15" x14ac:dyDescent="0.2">
      <c r="B829" s="103" t="s">
        <v>962</v>
      </c>
    </row>
    <row r="830" spans="2:2" ht="15" x14ac:dyDescent="0.2">
      <c r="B830" s="103"/>
    </row>
    <row r="832" spans="2:2" ht="15.75" x14ac:dyDescent="0.2">
      <c r="B832" s="110" t="s">
        <v>792</v>
      </c>
    </row>
    <row r="833" spans="2:2" ht="15" x14ac:dyDescent="0.2">
      <c r="B833" s="103" t="s">
        <v>1010</v>
      </c>
    </row>
    <row r="834" spans="2:2" ht="15" x14ac:dyDescent="0.2">
      <c r="B834" s="103" t="s">
        <v>1021</v>
      </c>
    </row>
    <row r="835" spans="2:2" x14ac:dyDescent="0.2">
      <c r="B835" s="108" t="s">
        <v>1012</v>
      </c>
    </row>
    <row r="836" spans="2:2" x14ac:dyDescent="0.2">
      <c r="B836" s="108"/>
    </row>
    <row r="837" spans="2:2" ht="15" x14ac:dyDescent="0.2">
      <c r="B837" s="109" t="s">
        <v>1011</v>
      </c>
    </row>
  </sheetData>
  <sheetProtection algorithmName="SHA-512" hashValue="dOXgoyHmPGOyRFs+lB+DgLlJIoyGf9fLkXYQELbklJkRMW1mI5ZXm+K60qRahehqDq+xFDWbkxHzIbVWdEAZOg==" saltValue="iUYfG2bRvMItwY2Xq5EnIA==" spinCount="100000" sheet="1" objects="1" scenarios="1"/>
  <mergeCells count="142">
    <mergeCell ref="B377:C377"/>
    <mergeCell ref="D377:E377"/>
    <mergeCell ref="B378:C378"/>
    <mergeCell ref="D378:E378"/>
    <mergeCell ref="C358:D358"/>
    <mergeCell ref="E358:F358"/>
    <mergeCell ref="C359:D359"/>
    <mergeCell ref="E359:F359"/>
    <mergeCell ref="C360:D360"/>
    <mergeCell ref="E360:F360"/>
    <mergeCell ref="C361:D361"/>
    <mergeCell ref="E361:F361"/>
    <mergeCell ref="C362:D362"/>
    <mergeCell ref="E362:F362"/>
    <mergeCell ref="C311:D311"/>
    <mergeCell ref="C313:D313"/>
    <mergeCell ref="C315:D315"/>
    <mergeCell ref="C316:D316"/>
    <mergeCell ref="C317:D317"/>
    <mergeCell ref="C319:D319"/>
    <mergeCell ref="C321:D321"/>
    <mergeCell ref="C357:D357"/>
    <mergeCell ref="E357:F357"/>
    <mergeCell ref="C199:E199"/>
    <mergeCell ref="F199:G199"/>
    <mergeCell ref="C546:E546"/>
    <mergeCell ref="C547:E547"/>
    <mergeCell ref="C548:E548"/>
    <mergeCell ref="C549:E549"/>
    <mergeCell ref="C196:E196"/>
    <mergeCell ref="F196:G196"/>
    <mergeCell ref="C197:E197"/>
    <mergeCell ref="F197:G197"/>
    <mergeCell ref="C198:E198"/>
    <mergeCell ref="F198:G198"/>
    <mergeCell ref="C294:D294"/>
    <mergeCell ref="C295:D295"/>
    <mergeCell ref="C296:D296"/>
    <mergeCell ref="C298:D298"/>
    <mergeCell ref="C299:D299"/>
    <mergeCell ref="C301:D301"/>
    <mergeCell ref="C302:D302"/>
    <mergeCell ref="C303:D303"/>
    <mergeCell ref="C305:D305"/>
    <mergeCell ref="C306:D306"/>
    <mergeCell ref="C307:D307"/>
    <mergeCell ref="C309:D309"/>
    <mergeCell ref="C561:E561"/>
    <mergeCell ref="F561:G561"/>
    <mergeCell ref="C562:E562"/>
    <mergeCell ref="F562:G562"/>
    <mergeCell ref="C563:E563"/>
    <mergeCell ref="F563:G563"/>
    <mergeCell ref="C550:E550"/>
    <mergeCell ref="C551:E551"/>
    <mergeCell ref="C552:E552"/>
    <mergeCell ref="C559:E559"/>
    <mergeCell ref="F559:G559"/>
    <mergeCell ref="C560:E560"/>
    <mergeCell ref="F560:G560"/>
    <mergeCell ref="C571:G571"/>
    <mergeCell ref="C572:G572"/>
    <mergeCell ref="C573:G573"/>
    <mergeCell ref="C574:G574"/>
    <mergeCell ref="C575:G575"/>
    <mergeCell ref="C662:E662"/>
    <mergeCell ref="F662:G662"/>
    <mergeCell ref="C564:E564"/>
    <mergeCell ref="F564:G564"/>
    <mergeCell ref="C565:E565"/>
    <mergeCell ref="F565:G565"/>
    <mergeCell ref="C569:G569"/>
    <mergeCell ref="C570:G570"/>
    <mergeCell ref="C723:D723"/>
    <mergeCell ref="C724:D724"/>
    <mergeCell ref="C725:D725"/>
    <mergeCell ref="C727:D727"/>
    <mergeCell ref="C728:D728"/>
    <mergeCell ref="C730:D730"/>
    <mergeCell ref="C663:E663"/>
    <mergeCell ref="F663:G663"/>
    <mergeCell ref="C664:E664"/>
    <mergeCell ref="F664:G664"/>
    <mergeCell ref="C665:E665"/>
    <mergeCell ref="F665:G665"/>
    <mergeCell ref="C742:D742"/>
    <mergeCell ref="C744:D744"/>
    <mergeCell ref="C745:D745"/>
    <mergeCell ref="C746:D746"/>
    <mergeCell ref="C748:D748"/>
    <mergeCell ref="C731:D731"/>
    <mergeCell ref="C732:D732"/>
    <mergeCell ref="C734:D734"/>
    <mergeCell ref="C735:D735"/>
    <mergeCell ref="C736:D736"/>
    <mergeCell ref="C738:D738"/>
    <mergeCell ref="B806:C806"/>
    <mergeCell ref="D806:E806"/>
    <mergeCell ref="B807:C807"/>
    <mergeCell ref="D807:E807"/>
    <mergeCell ref="C92:E92"/>
    <mergeCell ref="C93:E93"/>
    <mergeCell ref="C94:E94"/>
    <mergeCell ref="C95:E95"/>
    <mergeCell ref="C96:E96"/>
    <mergeCell ref="C97:E97"/>
    <mergeCell ref="C789:D789"/>
    <mergeCell ref="E789:F789"/>
    <mergeCell ref="C790:D790"/>
    <mergeCell ref="E790:F790"/>
    <mergeCell ref="C791:D791"/>
    <mergeCell ref="E791:F791"/>
    <mergeCell ref="C750:D750"/>
    <mergeCell ref="C786:D786"/>
    <mergeCell ref="E786:F786"/>
    <mergeCell ref="C787:D787"/>
    <mergeCell ref="E787:F787"/>
    <mergeCell ref="C788:D788"/>
    <mergeCell ref="E788:F788"/>
    <mergeCell ref="C740:D740"/>
    <mergeCell ref="C108:E108"/>
    <mergeCell ref="F108:G108"/>
    <mergeCell ref="C109:E109"/>
    <mergeCell ref="F109:G109"/>
    <mergeCell ref="C110:E110"/>
    <mergeCell ref="F110:G110"/>
    <mergeCell ref="C98:E98"/>
    <mergeCell ref="C105:E105"/>
    <mergeCell ref="F105:G105"/>
    <mergeCell ref="C106:E106"/>
    <mergeCell ref="F106:G106"/>
    <mergeCell ref="C107:E107"/>
    <mergeCell ref="F107:G107"/>
    <mergeCell ref="C119:G119"/>
    <mergeCell ref="C120:G120"/>
    <mergeCell ref="C121:G121"/>
    <mergeCell ref="C111:E111"/>
    <mergeCell ref="F111:G111"/>
    <mergeCell ref="C115:G115"/>
    <mergeCell ref="C116:G116"/>
    <mergeCell ref="C117:G117"/>
    <mergeCell ref="C118:G118"/>
  </mergeCells>
  <hyperlinks>
    <hyperlink ref="B37" r:id="rId1" display="(https://economia.gencat.cat/ca/ambits-actuacio/pressupostos/2024/elaboracio/) " xr:uid="{5AC42D08-E9E6-48EB-90B6-EBC3CC14C811}"/>
    <hyperlink ref="B834" r:id="rId2" display="https://ecofin.intranet.gencat.cat/irj/portal" xr:uid="{192414BD-101E-4864-B0B7-6D799592693A}"/>
  </hyperlinks>
  <pageMargins left="0.19685039370078741" right="0.19685039370078741" top="0.74803149606299213" bottom="0.74803149606299213" header="0.31496062992125984" footer="0.31496062992125984"/>
  <pageSetup paperSize="9" scale="97" orientation="portrait" r:id="rId3"/>
  <rowBreaks count="6" manualBreakCount="6">
    <brk id="38" max="11" man="1"/>
    <brk id="50" max="11" man="1"/>
    <brk id="153" max="11" man="1"/>
    <brk id="642" max="11" man="1"/>
    <brk id="411" max="11" man="1"/>
    <brk id="836" max="11" man="1"/>
  </rowBreaks>
  <colBreaks count="1" manualBreakCount="1">
    <brk id="13" max="640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2">
    <tabColor theme="6" tint="0.39997558519241921"/>
  </sheetPr>
  <dimension ref="A2:O165"/>
  <sheetViews>
    <sheetView zoomScale="85" zoomScaleNormal="85" zoomScaleSheetLayoutView="100" workbookViewId="0">
      <selection activeCell="C8" sqref="C8"/>
    </sheetView>
  </sheetViews>
  <sheetFormatPr defaultColWidth="9.28515625" defaultRowHeight="15" x14ac:dyDescent="0.25"/>
  <cols>
    <col min="1" max="1" width="16.7109375" style="37" bestFit="1" customWidth="1"/>
    <col min="2" max="2" width="35" style="37" bestFit="1" customWidth="1"/>
    <col min="3" max="3" width="11.42578125" style="37" bestFit="1" customWidth="1"/>
    <col min="4" max="4" width="22.42578125" style="37" customWidth="1"/>
    <col min="5" max="5" width="13.5703125" style="37" bestFit="1" customWidth="1"/>
    <col min="6" max="6" width="20.5703125" style="37" customWidth="1"/>
    <col min="7" max="7" width="18.7109375" style="37" customWidth="1"/>
    <col min="8" max="8" width="13" style="37" customWidth="1"/>
    <col min="9" max="9" width="17.28515625" style="37" customWidth="1"/>
    <col min="10" max="10" width="9" style="37" customWidth="1"/>
    <col min="11" max="11" width="23.28515625" style="37" customWidth="1"/>
    <col min="12" max="12" width="21.28515625" style="37" customWidth="1"/>
    <col min="13" max="13" width="19.7109375" style="37" bestFit="1" customWidth="1"/>
    <col min="14" max="14" width="17.42578125" style="37" bestFit="1" customWidth="1"/>
    <col min="15" max="15" width="85.5703125" style="37" bestFit="1" customWidth="1"/>
    <col min="16" max="16" width="14.7109375" style="37" bestFit="1" customWidth="1"/>
    <col min="17" max="17" width="12.7109375" style="37" bestFit="1" customWidth="1"/>
    <col min="18" max="18" width="13.28515625" style="37" bestFit="1" customWidth="1"/>
    <col min="19" max="19" width="12.42578125" style="37" bestFit="1" customWidth="1"/>
    <col min="20" max="20" width="7.7109375" style="37" bestFit="1" customWidth="1"/>
    <col min="21" max="21" width="19.42578125" style="37" bestFit="1" customWidth="1"/>
    <col min="22" max="22" width="16.28515625" style="37" bestFit="1" customWidth="1"/>
    <col min="23" max="24" width="10.5703125" style="37" bestFit="1" customWidth="1"/>
    <col min="25" max="25" width="15.42578125" style="37" bestFit="1" customWidth="1"/>
    <col min="26" max="26" width="30.7109375" style="37" bestFit="1" customWidth="1"/>
    <col min="27" max="27" width="37" style="37" bestFit="1" customWidth="1"/>
    <col min="28" max="28" width="9.7109375" style="37" bestFit="1" customWidth="1"/>
    <col min="29" max="29" width="9.5703125" style="37" bestFit="1" customWidth="1"/>
    <col min="30" max="30" width="16" style="37" bestFit="1" customWidth="1"/>
    <col min="31" max="31" width="19.28515625" style="37" bestFit="1" customWidth="1"/>
    <col min="32" max="32" width="10.7109375" style="37" bestFit="1" customWidth="1"/>
    <col min="33" max="33" width="18.28515625" style="37" bestFit="1" customWidth="1"/>
    <col min="34" max="16384" width="9.28515625" style="37"/>
  </cols>
  <sheetData>
    <row r="2" spans="1:15" ht="15.75" thickBot="1" x14ac:dyDescent="0.3"/>
    <row r="3" spans="1:15" ht="15.75" thickBot="1" x14ac:dyDescent="0.3">
      <c r="C3" s="48" t="s">
        <v>10</v>
      </c>
      <c r="D3" s="50"/>
      <c r="E3" s="36" t="str">
        <f>IFERROR(VLOOKUP($C$8,DadesEntitats,5,FALSE),"")</f>
        <v/>
      </c>
      <c r="F3" s="50"/>
      <c r="G3" s="51"/>
      <c r="H3" s="51"/>
      <c r="I3" s="51"/>
      <c r="J3" s="52"/>
      <c r="K3" s="195" t="s">
        <v>223</v>
      </c>
      <c r="L3" s="196"/>
      <c r="M3" s="196"/>
      <c r="N3" s="197"/>
    </row>
    <row r="4" spans="1:15" x14ac:dyDescent="0.25">
      <c r="A4" s="37" t="s">
        <v>1024</v>
      </c>
      <c r="C4" s="48" t="s">
        <v>20</v>
      </c>
      <c r="D4" s="50"/>
      <c r="E4" s="36" t="str">
        <f>IFERROR(VLOOKUP($C$8,DadesEntitats,6,FALSE),"")</f>
        <v/>
      </c>
      <c r="F4" s="50"/>
      <c r="G4" s="51"/>
      <c r="H4" s="51"/>
      <c r="I4" s="51"/>
      <c r="J4" s="52"/>
      <c r="K4" s="9" t="s">
        <v>726</v>
      </c>
      <c r="L4" s="198"/>
      <c r="M4" s="198"/>
      <c r="N4" s="199"/>
      <c r="O4" s="28" t="str">
        <f>IF(L4&lt;&gt;"","",IF($C$8="","","Omplir nom"))</f>
        <v/>
      </c>
    </row>
    <row r="5" spans="1:15" x14ac:dyDescent="0.25">
      <c r="C5" s="6" t="s">
        <v>11</v>
      </c>
      <c r="D5" s="50"/>
      <c r="E5" s="49" t="str">
        <f>IFERROR(VLOOKUP($C$8,DadesEntitats,1,FALSE),"")</f>
        <v/>
      </c>
      <c r="F5" s="50"/>
      <c r="G5" s="51"/>
      <c r="H5" s="51"/>
      <c r="I5" s="51"/>
      <c r="J5" s="52"/>
      <c r="K5" s="9" t="s">
        <v>224</v>
      </c>
      <c r="L5" s="200"/>
      <c r="M5" s="200"/>
      <c r="N5" s="201"/>
      <c r="O5" s="28" t="str">
        <f>IF(L5&lt;&gt;"","",IF($C$8="","","Omplir Unitat directiva"))</f>
        <v/>
      </c>
    </row>
    <row r="6" spans="1:15" ht="15.75" thickBot="1" x14ac:dyDescent="0.3">
      <c r="A6" s="38" t="s">
        <v>509</v>
      </c>
      <c r="B6" s="38"/>
      <c r="C6" s="6" t="s">
        <v>12</v>
      </c>
      <c r="D6" s="50"/>
      <c r="E6" s="36" t="str">
        <f>IFERROR(VLOOKUP($C$8,DadesEntitats,2,FALSE),"")</f>
        <v/>
      </c>
      <c r="F6" s="50"/>
      <c r="G6" s="51"/>
      <c r="H6" s="51"/>
      <c r="I6" s="51"/>
      <c r="J6" s="52"/>
      <c r="K6" s="10" t="s">
        <v>727</v>
      </c>
      <c r="L6" s="202"/>
      <c r="M6" s="202"/>
      <c r="N6" s="203"/>
      <c r="O6" s="28" t="str">
        <f>IF(L6&lt;&gt;"","",IF($C$8="","","Omplir càrrec"))</f>
        <v/>
      </c>
    </row>
    <row r="7" spans="1:15" x14ac:dyDescent="0.25">
      <c r="A7" s="38"/>
      <c r="B7" s="38"/>
      <c r="D7"/>
      <c r="K7"/>
      <c r="L7"/>
      <c r="M7"/>
      <c r="N7"/>
      <c r="O7" s="28"/>
    </row>
    <row r="8" spans="1:15" x14ac:dyDescent="0.25">
      <c r="B8" s="38" t="s">
        <v>11</v>
      </c>
      <c r="C8" s="47"/>
      <c r="D8" s="5" t="str">
        <f>IF(C8="","       &lt;- Introduïu codi Entitat","")</f>
        <v xml:space="preserve">       &lt;- Introduïu codi Entitat</v>
      </c>
      <c r="I8" s="135"/>
    </row>
    <row r="9" spans="1:15" x14ac:dyDescent="0.25">
      <c r="D9"/>
      <c r="E9"/>
      <c r="F9"/>
      <c r="G9"/>
      <c r="H9"/>
    </row>
    <row r="10" spans="1:15" ht="30" x14ac:dyDescent="0.25">
      <c r="A10" s="42" t="s">
        <v>478</v>
      </c>
      <c r="B10" s="42" t="s">
        <v>637</v>
      </c>
      <c r="C10" s="42" t="s">
        <v>510</v>
      </c>
      <c r="D10" s="42" t="s">
        <v>511</v>
      </c>
      <c r="E10" s="42" t="s">
        <v>512</v>
      </c>
      <c r="F10" s="42" t="s">
        <v>513</v>
      </c>
      <c r="G10" s="42" t="s">
        <v>514</v>
      </c>
      <c r="H10" s="42" t="s">
        <v>725</v>
      </c>
      <c r="I10" s="43" t="s">
        <v>515</v>
      </c>
      <c r="J10" s="42" t="s">
        <v>257</v>
      </c>
      <c r="K10" s="42" t="s">
        <v>516</v>
      </c>
    </row>
    <row r="11" spans="1:15" x14ac:dyDescent="0.25">
      <c r="A11" s="78"/>
      <c r="B11" s="62" t="str">
        <f>IF(ISBLANK(A11),"",VLOOKUP(A11,Taules!$C$76:$D$182,2,FALSE))</f>
        <v/>
      </c>
      <c r="C11" s="78"/>
      <c r="D11" s="61" t="str">
        <f>IF(ISBLANK(C11),"",VLOOKUP(C11,Taules!$C$58:$D$63,2,FALSE))</f>
        <v/>
      </c>
      <c r="E11" s="79"/>
      <c r="F11" s="44" t="str">
        <f>IF(ISBLANK(E11),"",VLOOKUP(E11,Taules!$C$66:$D$71,2,FALSE))</f>
        <v/>
      </c>
      <c r="G11" s="79"/>
      <c r="H11" s="61" t="str">
        <f>IF(ISBLANK(G11),"",VLOOKUP(G11,Taules!$D$185:$E$228,2,FALSE))</f>
        <v/>
      </c>
      <c r="I11" s="134"/>
      <c r="J11" s="44" t="str">
        <f>IF(ISBLANK(C11),"",VLOOKUP(C11,Taules!$C$58:$F$63,3,FALSE))</f>
        <v/>
      </c>
      <c r="K11" s="44" t="str">
        <f>IF(ISBLANK(C11),"",VLOOKUP(C11,Taules!$C$58:$F$63,4,FALSE))</f>
        <v/>
      </c>
      <c r="L11" s="37" t="str">
        <f>IF(OR(ISBLANK(A11),ISBLANK(C11),ISBLANK(E11),ISBLANK(G11),ISBLANK(I11)),IF(ISBLANK($C$8),"",IF(AND(ISBLANK(A11),ISBLANK(C11),ISBLANK(E11),ISBLANK(G11),ISBLANK(I11)),"","Cal introduïr dades a totes les cel·les salmó")),"")</f>
        <v/>
      </c>
    </row>
    <row r="12" spans="1:15" x14ac:dyDescent="0.25">
      <c r="A12" s="78"/>
      <c r="B12" s="62" t="str">
        <f>IF(ISBLANK(A12),"",VLOOKUP(A12,Taules!$C$76:$D$182,2,FALSE))</f>
        <v/>
      </c>
      <c r="C12" s="78"/>
      <c r="D12" s="61" t="str">
        <f>IF(ISBLANK(C12),"",VLOOKUP(C12,Taules!$C$58:$D$63,2,FALSE))</f>
        <v/>
      </c>
      <c r="E12" s="79"/>
      <c r="F12" s="44" t="str">
        <f>IF(ISBLANK(E12),"",VLOOKUP(E12,Taules!$C$66:$D$71,2,FALSE))</f>
        <v/>
      </c>
      <c r="G12" s="79"/>
      <c r="H12" s="61" t="str">
        <f>IF(ISBLANK(G12),"",VLOOKUP(G12,Taules!$D$185:$E$228,2,FALSE))</f>
        <v/>
      </c>
      <c r="I12" s="134"/>
      <c r="J12" s="44" t="str">
        <f>IF(ISBLANK(C12),"",VLOOKUP(C12,Taules!$C$58:$F$63,3,FALSE))</f>
        <v/>
      </c>
      <c r="K12" s="44" t="str">
        <f>IF(ISBLANK(C12),"",VLOOKUP(C12,Taules!$C$58:$F$63,4,FALSE))</f>
        <v/>
      </c>
      <c r="L12" s="37" t="str">
        <f t="shared" ref="L12:L46" si="0">IF(OR(ISBLANK(A12),ISBLANK(C12),ISBLANK(E12),ISBLANK(G12),ISBLANK(I12)),IF(ISBLANK($C$8),"",IF(AND(ISBLANK(A12),ISBLANK(C12),ISBLANK(E12),ISBLANK(G12),ISBLANK(I12)),"","Cal introduïr dades a totes les cel·les salmó")),"")</f>
        <v/>
      </c>
    </row>
    <row r="13" spans="1:15" x14ac:dyDescent="0.25">
      <c r="A13" s="78"/>
      <c r="B13" s="62" t="str">
        <f>IF(ISBLANK(A13),"",VLOOKUP(A13,Taules!$C$76:$D$182,2,FALSE))</f>
        <v/>
      </c>
      <c r="C13" s="78"/>
      <c r="D13" s="61" t="str">
        <f>IF(ISBLANK(C13),"",VLOOKUP(C13,Taules!$C$58:$D$63,2,FALSE))</f>
        <v/>
      </c>
      <c r="E13" s="79"/>
      <c r="F13" s="44" t="str">
        <f>IF(ISBLANK(E13),"",VLOOKUP(E13,Taules!$C$66:$D$71,2,FALSE))</f>
        <v/>
      </c>
      <c r="G13" s="79"/>
      <c r="H13" s="61" t="str">
        <f>IF(ISBLANK(G13),"",VLOOKUP(G13,Taules!$D$185:$E$228,2,FALSE))</f>
        <v/>
      </c>
      <c r="I13" s="134"/>
      <c r="J13" s="44" t="str">
        <f>IF(ISBLANK(C13),"",VLOOKUP(C13,Taules!$C$58:$F$63,3,FALSE))</f>
        <v/>
      </c>
      <c r="K13" s="44" t="str">
        <f>IF(ISBLANK(C13),"",VLOOKUP(C13,Taules!$C$58:$F$63,4,FALSE))</f>
        <v/>
      </c>
      <c r="L13" s="37" t="str">
        <f t="shared" si="0"/>
        <v/>
      </c>
    </row>
    <row r="14" spans="1:15" x14ac:dyDescent="0.25">
      <c r="A14" s="78"/>
      <c r="B14" s="62" t="str">
        <f>IF(ISBLANK(A14),"",VLOOKUP(A14,Taules!$C$76:$D$182,2,FALSE))</f>
        <v/>
      </c>
      <c r="C14" s="78"/>
      <c r="D14" s="61" t="str">
        <f>IF(ISBLANK(C14),"",VLOOKUP(C14,Taules!$C$58:$D$63,2,FALSE))</f>
        <v/>
      </c>
      <c r="E14" s="79"/>
      <c r="F14" s="44" t="str">
        <f>IF(ISBLANK(E14),"",VLOOKUP(E14,Taules!$C$66:$D$71,2,FALSE))</f>
        <v/>
      </c>
      <c r="G14" s="79"/>
      <c r="H14" s="61" t="str">
        <f>IF(ISBLANK(G14),"",VLOOKUP(G14,Taules!$D$185:$E$228,2,FALSE))</f>
        <v/>
      </c>
      <c r="I14" s="134"/>
      <c r="J14" s="44" t="str">
        <f>IF(ISBLANK(C14),"",VLOOKUP(C14,Taules!$C$58:$F$63,3,FALSE))</f>
        <v/>
      </c>
      <c r="K14" s="44" t="str">
        <f>IF(ISBLANK(C14),"",VLOOKUP(C14,Taules!$C$58:$F$63,4,FALSE))</f>
        <v/>
      </c>
      <c r="L14" s="37" t="str">
        <f t="shared" si="0"/>
        <v/>
      </c>
    </row>
    <row r="15" spans="1:15" x14ac:dyDescent="0.25">
      <c r="A15" s="78"/>
      <c r="B15" s="62" t="str">
        <f>IF(ISBLANK(A15),"",VLOOKUP(A15,Taules!$C$76:$D$182,2,FALSE))</f>
        <v/>
      </c>
      <c r="C15" s="78"/>
      <c r="D15" s="61" t="str">
        <f>IF(ISBLANK(C15),"",VLOOKUP(C15,Taules!$C$58:$D$63,2,FALSE))</f>
        <v/>
      </c>
      <c r="E15" s="79"/>
      <c r="F15" s="44" t="str">
        <f>IF(ISBLANK(E15),"",VLOOKUP(E15,Taules!$C$66:$D$71,2,FALSE))</f>
        <v/>
      </c>
      <c r="G15" s="79"/>
      <c r="H15" s="61" t="str">
        <f>IF(ISBLANK(G15),"",VLOOKUP(G15,Taules!$D$185:$E$228,2,FALSE))</f>
        <v/>
      </c>
      <c r="I15" s="134"/>
      <c r="J15" s="44" t="str">
        <f>IF(ISBLANK(C15),"",VLOOKUP(C15,Taules!$C$58:$F$63,3,FALSE))</f>
        <v/>
      </c>
      <c r="K15" s="44" t="str">
        <f>IF(ISBLANK(C15),"",VLOOKUP(C15,Taules!$C$58:$F$63,4,FALSE))</f>
        <v/>
      </c>
      <c r="L15" s="37" t="str">
        <f t="shared" si="0"/>
        <v/>
      </c>
    </row>
    <row r="16" spans="1:15" x14ac:dyDescent="0.25">
      <c r="A16" s="78"/>
      <c r="B16" s="62" t="str">
        <f>IF(ISBLANK(A16),"",VLOOKUP(A16,Taules!$C$76:$D$182,2,FALSE))</f>
        <v/>
      </c>
      <c r="C16" s="78"/>
      <c r="D16" s="61" t="str">
        <f>IF(ISBLANK(C16),"",VLOOKUP(C16,Taules!$C$58:$D$63,2,FALSE))</f>
        <v/>
      </c>
      <c r="E16" s="79"/>
      <c r="F16" s="44" t="str">
        <f>IF(ISBLANK(E16),"",VLOOKUP(E16,Taules!$C$66:$D$71,2,FALSE))</f>
        <v/>
      </c>
      <c r="G16" s="79"/>
      <c r="H16" s="61" t="str">
        <f>IF(ISBLANK(G16),"",VLOOKUP(G16,Taules!$D$185:$E$228,2,FALSE))</f>
        <v/>
      </c>
      <c r="I16" s="134"/>
      <c r="J16" s="44" t="str">
        <f>IF(ISBLANK(C16),"",VLOOKUP(C16,Taules!$C$58:$F$63,3,FALSE))</f>
        <v/>
      </c>
      <c r="K16" s="44" t="str">
        <f>IF(ISBLANK(C16),"",VLOOKUP(C16,Taules!$C$58:$F$63,4,FALSE))</f>
        <v/>
      </c>
      <c r="L16" s="37" t="str">
        <f t="shared" si="0"/>
        <v/>
      </c>
    </row>
    <row r="17" spans="1:12" x14ac:dyDescent="0.25">
      <c r="A17" s="78"/>
      <c r="B17" s="62" t="str">
        <f>IF(ISBLANK(A17),"",VLOOKUP(A17,Taules!$C$76:$D$182,2,FALSE))</f>
        <v/>
      </c>
      <c r="C17" s="78"/>
      <c r="D17" s="61" t="str">
        <f>IF(ISBLANK(C17),"",VLOOKUP(C17,Taules!$C$58:$D$63,2,FALSE))</f>
        <v/>
      </c>
      <c r="E17" s="79"/>
      <c r="F17" s="44" t="str">
        <f>IF(ISBLANK(E17),"",VLOOKUP(E17,Taules!$C$66:$D$71,2,FALSE))</f>
        <v/>
      </c>
      <c r="G17" s="79"/>
      <c r="H17" s="61" t="str">
        <f>IF(ISBLANK(G17),"",VLOOKUP(G17,Taules!$D$185:$E$228,2,FALSE))</f>
        <v/>
      </c>
      <c r="I17" s="134"/>
      <c r="J17" s="44" t="str">
        <f>IF(ISBLANK(C17),"",VLOOKUP(C17,Taules!$C$58:$F$63,3,FALSE))</f>
        <v/>
      </c>
      <c r="K17" s="44" t="str">
        <f>IF(ISBLANK(C17),"",VLOOKUP(C17,Taules!$C$58:$F$63,4,FALSE))</f>
        <v/>
      </c>
      <c r="L17" s="37" t="str">
        <f t="shared" si="0"/>
        <v/>
      </c>
    </row>
    <row r="18" spans="1:12" x14ac:dyDescent="0.25">
      <c r="A18" s="78"/>
      <c r="B18" s="62" t="str">
        <f>IF(ISBLANK(A18),"",VLOOKUP(A18,Taules!$C$76:$D$182,2,FALSE))</f>
        <v/>
      </c>
      <c r="C18" s="78"/>
      <c r="D18" s="61" t="str">
        <f>IF(ISBLANK(C18),"",VLOOKUP(C18,Taules!$C$58:$D$63,2,FALSE))</f>
        <v/>
      </c>
      <c r="E18" s="79"/>
      <c r="F18" s="44" t="str">
        <f>IF(ISBLANK(E18),"",VLOOKUP(E18,Taules!$C$66:$D$71,2,FALSE))</f>
        <v/>
      </c>
      <c r="G18" s="79"/>
      <c r="H18" s="61" t="str">
        <f>IF(ISBLANK(G18),"",VLOOKUP(G18,Taules!$D$185:$E$228,2,FALSE))</f>
        <v/>
      </c>
      <c r="I18" s="134"/>
      <c r="J18" s="44" t="str">
        <f>IF(ISBLANK(C18),"",VLOOKUP(C18,Taules!$C$58:$F$63,3,FALSE))</f>
        <v/>
      </c>
      <c r="K18" s="44" t="str">
        <f>IF(ISBLANK(C18),"",VLOOKUP(C18,Taules!$C$58:$F$63,4,FALSE))</f>
        <v/>
      </c>
      <c r="L18" s="37" t="str">
        <f t="shared" si="0"/>
        <v/>
      </c>
    </row>
    <row r="19" spans="1:12" x14ac:dyDescent="0.25">
      <c r="A19" s="78"/>
      <c r="B19" s="62" t="str">
        <f>IF(ISBLANK(A19),"",VLOOKUP(A19,Taules!$C$76:$D$182,2,FALSE))</f>
        <v/>
      </c>
      <c r="C19" s="78"/>
      <c r="D19" s="61" t="str">
        <f>IF(ISBLANK(C19),"",VLOOKUP(C19,Taules!$C$58:$D$63,2,FALSE))</f>
        <v/>
      </c>
      <c r="E19" s="79"/>
      <c r="F19" s="44" t="str">
        <f>IF(ISBLANK(E19),"",VLOOKUP(E19,Taules!$C$66:$D$71,2,FALSE))</f>
        <v/>
      </c>
      <c r="G19" s="79"/>
      <c r="H19" s="61" t="str">
        <f>IF(ISBLANK(G19),"",VLOOKUP(G19,Taules!$D$185:$E$228,2,FALSE))</f>
        <v/>
      </c>
      <c r="I19" s="134"/>
      <c r="J19" s="44" t="str">
        <f>IF(ISBLANK(C19),"",VLOOKUP(C19,Taules!$C$58:$F$63,3,FALSE))</f>
        <v/>
      </c>
      <c r="K19" s="44" t="str">
        <f>IF(ISBLANK(C19),"",VLOOKUP(C19,Taules!$C$58:$F$63,4,FALSE))</f>
        <v/>
      </c>
      <c r="L19" s="37" t="str">
        <f t="shared" si="0"/>
        <v/>
      </c>
    </row>
    <row r="20" spans="1:12" x14ac:dyDescent="0.25">
      <c r="A20" s="78"/>
      <c r="B20" s="62" t="str">
        <f>IF(ISBLANK(A20),"",VLOOKUP(A20,Taules!$C$76:$D$182,2,FALSE))</f>
        <v/>
      </c>
      <c r="C20" s="78"/>
      <c r="D20" s="61" t="str">
        <f>IF(ISBLANK(C20),"",VLOOKUP(C20,Taules!$C$58:$D$63,2,FALSE))</f>
        <v/>
      </c>
      <c r="E20" s="79"/>
      <c r="F20" s="44" t="str">
        <f>IF(ISBLANK(E20),"",VLOOKUP(E20,Taules!$C$66:$D$71,2,FALSE))</f>
        <v/>
      </c>
      <c r="G20" s="79"/>
      <c r="H20" s="61" t="str">
        <f>IF(ISBLANK(G20),"",VLOOKUP(G20,Taules!$D$185:$E$228,2,FALSE))</f>
        <v/>
      </c>
      <c r="I20" s="134"/>
      <c r="J20" s="44" t="str">
        <f>IF(ISBLANK(C20),"",VLOOKUP(C20,Taules!$C$58:$F$63,3,FALSE))</f>
        <v/>
      </c>
      <c r="K20" s="44" t="str">
        <f>IF(ISBLANK(C20),"",VLOOKUP(C20,Taules!$C$58:$F$63,4,FALSE))</f>
        <v/>
      </c>
      <c r="L20" s="37" t="str">
        <f t="shared" si="0"/>
        <v/>
      </c>
    </row>
    <row r="21" spans="1:12" x14ac:dyDescent="0.25">
      <c r="A21" s="78"/>
      <c r="B21" s="62"/>
      <c r="C21" s="78"/>
      <c r="D21" s="61" t="str">
        <f>IF(ISBLANK(C21),"",VLOOKUP(C21,Taules!$C$58:$D$63,2,FALSE))</f>
        <v/>
      </c>
      <c r="E21" s="79"/>
      <c r="F21" s="44" t="str">
        <f>IF(ISBLANK(E21),"",VLOOKUP(E21,Taules!$C$66:$D$71,2,FALSE))</f>
        <v/>
      </c>
      <c r="G21" s="79"/>
      <c r="H21" s="61" t="str">
        <f>IF(ISBLANK(G21),"",VLOOKUP(G21,Taules!$D$185:$E$228,2,FALSE))</f>
        <v/>
      </c>
      <c r="I21" s="134"/>
      <c r="J21" s="44" t="str">
        <f>IF(ISBLANK(C21),"",VLOOKUP(C21,Taules!$C$58:$F$63,3,FALSE))</f>
        <v/>
      </c>
      <c r="K21" s="44" t="str">
        <f>IF(ISBLANK(C21),"",VLOOKUP(C21,Taules!$C$58:$F$63,4,FALSE))</f>
        <v/>
      </c>
      <c r="L21" s="37" t="str">
        <f t="shared" si="0"/>
        <v/>
      </c>
    </row>
    <row r="22" spans="1:12" x14ac:dyDescent="0.25">
      <c r="A22" s="78"/>
      <c r="B22" s="62" t="str">
        <f>IF(ISBLANK(A22),"",VLOOKUP(A22,Taules!$C$76:$D$182,2,FALSE))</f>
        <v/>
      </c>
      <c r="C22" s="78"/>
      <c r="D22" s="61" t="str">
        <f>IF(ISBLANK(C22),"",VLOOKUP(C22,Taules!$C$58:$D$63,2,FALSE))</f>
        <v/>
      </c>
      <c r="E22" s="79"/>
      <c r="F22" s="44" t="str">
        <f>IF(ISBLANK(E22),"",VLOOKUP(E22,Taules!$C$66:$D$71,2,FALSE))</f>
        <v/>
      </c>
      <c r="G22" s="79"/>
      <c r="H22" s="61" t="str">
        <f>IF(ISBLANK(G22),"",VLOOKUP(G22,Taules!$D$185:$E$228,2,FALSE))</f>
        <v/>
      </c>
      <c r="I22" s="134"/>
      <c r="J22" s="44" t="str">
        <f>IF(ISBLANK(C22),"",VLOOKUP(C22,Taules!$C$58:$F$63,3,FALSE))</f>
        <v/>
      </c>
      <c r="K22" s="44" t="str">
        <f>IF(ISBLANK(C22),"",VLOOKUP(C22,Taules!$C$58:$F$63,4,FALSE))</f>
        <v/>
      </c>
      <c r="L22" s="37" t="str">
        <f t="shared" si="0"/>
        <v/>
      </c>
    </row>
    <row r="23" spans="1:12" x14ac:dyDescent="0.25">
      <c r="A23" s="78"/>
      <c r="B23" s="62" t="str">
        <f>IF(ISBLANK(A23),"",VLOOKUP(A23,Taules!$C$76:$D$182,2,FALSE))</f>
        <v/>
      </c>
      <c r="C23" s="78"/>
      <c r="D23" s="61" t="str">
        <f>IF(ISBLANK(C23),"",VLOOKUP(C23,Taules!$C$58:$D$63,2,FALSE))</f>
        <v/>
      </c>
      <c r="E23" s="79"/>
      <c r="F23" s="44" t="str">
        <f>IF(ISBLANK(E23),"",VLOOKUP(E23,Taules!$C$66:$D$71,2,FALSE))</f>
        <v/>
      </c>
      <c r="G23" s="79"/>
      <c r="H23" s="61" t="str">
        <f>IF(ISBLANK(G23),"",VLOOKUP(G23,Taules!$D$185:$E$228,2,FALSE))</f>
        <v/>
      </c>
      <c r="I23" s="134"/>
      <c r="J23" s="44" t="str">
        <f>IF(ISBLANK(C23),"",VLOOKUP(C23,Taules!$C$58:$F$63,3,FALSE))</f>
        <v/>
      </c>
      <c r="K23" s="44" t="str">
        <f>IF(ISBLANK(C23),"",VLOOKUP(C23,Taules!$C$58:$F$63,4,FALSE))</f>
        <v/>
      </c>
      <c r="L23" s="37" t="str">
        <f t="shared" si="0"/>
        <v/>
      </c>
    </row>
    <row r="24" spans="1:12" x14ac:dyDescent="0.25">
      <c r="A24" s="78"/>
      <c r="B24" s="62" t="str">
        <f>IF(ISBLANK(A24),"",VLOOKUP(A24,Taules!$C$76:$D$182,2,FALSE))</f>
        <v/>
      </c>
      <c r="C24" s="78"/>
      <c r="D24" s="61" t="str">
        <f>IF(ISBLANK(C24),"",VLOOKUP(C24,Taules!$C$58:$D$63,2,FALSE))</f>
        <v/>
      </c>
      <c r="E24" s="79"/>
      <c r="F24" s="44" t="str">
        <f>IF(ISBLANK(E24),"",VLOOKUP(E24,Taules!$C$66:$D$71,2,FALSE))</f>
        <v/>
      </c>
      <c r="G24" s="79"/>
      <c r="H24" s="61" t="str">
        <f>IF(ISBLANK(G24),"",VLOOKUP(G24,Taules!$D$185:$E$228,2,FALSE))</f>
        <v/>
      </c>
      <c r="I24" s="134"/>
      <c r="J24" s="44" t="str">
        <f>IF(ISBLANK(C24),"",VLOOKUP(C24,Taules!$C$58:$F$63,3,FALSE))</f>
        <v/>
      </c>
      <c r="K24" s="44" t="str">
        <f>IF(ISBLANK(C24),"",VLOOKUP(C24,Taules!$C$58:$F$63,4,FALSE))</f>
        <v/>
      </c>
      <c r="L24" s="37" t="str">
        <f t="shared" si="0"/>
        <v/>
      </c>
    </row>
    <row r="25" spans="1:12" x14ac:dyDescent="0.25">
      <c r="A25" s="78"/>
      <c r="B25" s="62" t="str">
        <f>IF(ISBLANK(A25),"",VLOOKUP(A25,Taules!$C$76:$D$182,2,FALSE))</f>
        <v/>
      </c>
      <c r="C25" s="78"/>
      <c r="D25" s="61" t="str">
        <f>IF(ISBLANK(C25),"",VLOOKUP(C25,Taules!$C$58:$D$63,2,FALSE))</f>
        <v/>
      </c>
      <c r="E25" s="79"/>
      <c r="F25" s="44" t="str">
        <f>IF(ISBLANK(E25),"",VLOOKUP(E25,Taules!$C$66:$D$71,2,FALSE))</f>
        <v/>
      </c>
      <c r="G25" s="79"/>
      <c r="H25" s="61" t="str">
        <f>IF(ISBLANK(G25),"",VLOOKUP(G25,Taules!$D$185:$E$228,2,FALSE))</f>
        <v/>
      </c>
      <c r="I25" s="134"/>
      <c r="J25" s="44" t="str">
        <f>IF(ISBLANK(C25),"",VLOOKUP(C25,Taules!$C$58:$F$63,3,FALSE))</f>
        <v/>
      </c>
      <c r="K25" s="44" t="str">
        <f>IF(ISBLANK(C25),"",VLOOKUP(C25,Taules!$C$58:$F$63,4,FALSE))</f>
        <v/>
      </c>
      <c r="L25" s="37" t="str">
        <f t="shared" si="0"/>
        <v/>
      </c>
    </row>
    <row r="26" spans="1:12" x14ac:dyDescent="0.25">
      <c r="A26" s="78"/>
      <c r="B26" s="62" t="str">
        <f>IF(ISBLANK(A26),"",VLOOKUP(A26,Taules!$C$76:$D$182,2,FALSE))</f>
        <v/>
      </c>
      <c r="C26" s="78"/>
      <c r="D26" s="61" t="str">
        <f>IF(ISBLANK(C26),"",VLOOKUP(C26,Taules!$C$58:$D$63,2,FALSE))</f>
        <v/>
      </c>
      <c r="E26" s="79"/>
      <c r="F26" s="44" t="str">
        <f>IF(ISBLANK(E26),"",VLOOKUP(E26,Taules!$C$66:$D$71,2,FALSE))</f>
        <v/>
      </c>
      <c r="G26" s="79"/>
      <c r="H26" s="61" t="str">
        <f>IF(ISBLANK(G26),"",VLOOKUP(G26,Taules!$D$185:$E$228,2,FALSE))</f>
        <v/>
      </c>
      <c r="I26" s="134"/>
      <c r="J26" s="44" t="str">
        <f>IF(ISBLANK(C26),"",VLOOKUP(C26,Taules!$C$58:$F$63,3,FALSE))</f>
        <v/>
      </c>
      <c r="K26" s="44" t="str">
        <f>IF(ISBLANK(C26),"",VLOOKUP(C26,Taules!$C$58:$F$63,4,FALSE))</f>
        <v/>
      </c>
    </row>
    <row r="27" spans="1:12" x14ac:dyDescent="0.25">
      <c r="A27" s="78"/>
      <c r="B27" s="62" t="str">
        <f>IF(ISBLANK(A27),"",VLOOKUP(A27,Taules!$C$76:$D$182,2,FALSE))</f>
        <v/>
      </c>
      <c r="C27" s="78"/>
      <c r="D27" s="61" t="str">
        <f>IF(ISBLANK(C27),"",VLOOKUP(C27,Taules!$C$58:$D$63,2,FALSE))</f>
        <v/>
      </c>
      <c r="E27" s="79"/>
      <c r="F27" s="44" t="str">
        <f>IF(ISBLANK(E27),"",VLOOKUP(E27,Taules!$C$66:$D$71,2,FALSE))</f>
        <v/>
      </c>
      <c r="G27" s="79"/>
      <c r="H27" s="61" t="str">
        <f>IF(ISBLANK(G27),"",VLOOKUP(G27,Taules!$D$185:$E$228,2,FALSE))</f>
        <v/>
      </c>
      <c r="I27" s="134"/>
      <c r="J27" s="44" t="str">
        <f>IF(ISBLANK(C27),"",VLOOKUP(C27,Taules!$C$58:$F$63,3,FALSE))</f>
        <v/>
      </c>
      <c r="K27" s="44" t="str">
        <f>IF(ISBLANK(C27),"",VLOOKUP(C27,Taules!$C$58:$F$63,4,FALSE))</f>
        <v/>
      </c>
    </row>
    <row r="28" spans="1:12" x14ac:dyDescent="0.25">
      <c r="A28" s="78"/>
      <c r="B28" s="62" t="str">
        <f>IF(ISBLANK(A28),"",VLOOKUP(A28,Taules!$C$76:$D$182,2,FALSE))</f>
        <v/>
      </c>
      <c r="C28" s="78"/>
      <c r="D28" s="61" t="str">
        <f>IF(ISBLANK(C28),"",VLOOKUP(C28,Taules!$C$58:$D$63,2,FALSE))</f>
        <v/>
      </c>
      <c r="E28" s="79"/>
      <c r="F28" s="44" t="str">
        <f>IF(ISBLANK(E28),"",VLOOKUP(E28,Taules!$C$66:$D$71,2,FALSE))</f>
        <v/>
      </c>
      <c r="G28" s="79"/>
      <c r="H28" s="61" t="str">
        <f>IF(ISBLANK(G28),"",VLOOKUP(G28,Taules!$D$185:$E$228,2,FALSE))</f>
        <v/>
      </c>
      <c r="I28" s="134"/>
      <c r="J28" s="44" t="str">
        <f>IF(ISBLANK(C28),"",VLOOKUP(C28,Taules!$C$58:$F$63,3,FALSE))</f>
        <v/>
      </c>
      <c r="K28" s="44" t="str">
        <f>IF(ISBLANK(C28),"",VLOOKUP(C28,Taules!$C$58:$F$63,4,FALSE))</f>
        <v/>
      </c>
    </row>
    <row r="29" spans="1:12" x14ac:dyDescent="0.25">
      <c r="A29" s="78"/>
      <c r="B29" s="62" t="str">
        <f>IF(ISBLANK(A29),"",VLOOKUP(A29,Taules!$C$76:$D$182,2,FALSE))</f>
        <v/>
      </c>
      <c r="C29" s="78"/>
      <c r="D29" s="61" t="str">
        <f>IF(ISBLANK(C29),"",VLOOKUP(C29,Taules!$C$58:$D$63,2,FALSE))</f>
        <v/>
      </c>
      <c r="E29" s="79"/>
      <c r="F29" s="44" t="str">
        <f>IF(ISBLANK(E29),"",VLOOKUP(E29,Taules!$C$66:$D$71,2,FALSE))</f>
        <v/>
      </c>
      <c r="G29" s="79"/>
      <c r="H29" s="61" t="str">
        <f>IF(ISBLANK(G29),"",VLOOKUP(G29,Taules!$D$185:$E$228,2,FALSE))</f>
        <v/>
      </c>
      <c r="I29" s="134"/>
      <c r="J29" s="44" t="str">
        <f>IF(ISBLANK(C29),"",VLOOKUP(C29,Taules!$C$58:$F$63,3,FALSE))</f>
        <v/>
      </c>
      <c r="K29" s="44" t="str">
        <f>IF(ISBLANK(C29),"",VLOOKUP(C29,Taules!$C$58:$F$63,4,FALSE))</f>
        <v/>
      </c>
    </row>
    <row r="30" spans="1:12" x14ac:dyDescent="0.25">
      <c r="A30" s="78"/>
      <c r="B30" s="62" t="str">
        <f>IF(ISBLANK(A30),"",VLOOKUP(A30,Taules!$C$76:$D$182,2,FALSE))</f>
        <v/>
      </c>
      <c r="C30" s="78"/>
      <c r="D30" s="61" t="str">
        <f>IF(ISBLANK(C30),"",VLOOKUP(C30,Taules!$C$58:$D$63,2,FALSE))</f>
        <v/>
      </c>
      <c r="E30" s="79"/>
      <c r="F30" s="44" t="str">
        <f>IF(ISBLANK(E30),"",VLOOKUP(E30,Taules!$C$66:$D$71,2,FALSE))</f>
        <v/>
      </c>
      <c r="G30" s="79"/>
      <c r="H30" s="61" t="str">
        <f>IF(ISBLANK(G30),"",VLOOKUP(G30,Taules!$D$185:$E$228,2,FALSE))</f>
        <v/>
      </c>
      <c r="I30" s="134"/>
      <c r="J30" s="44" t="str">
        <f>IF(ISBLANK(C30),"",VLOOKUP(C30,Taules!$C$58:$F$63,3,FALSE))</f>
        <v/>
      </c>
      <c r="K30" s="44" t="str">
        <f>IF(ISBLANK(C30),"",VLOOKUP(C30,Taules!$C$58:$F$63,4,FALSE))</f>
        <v/>
      </c>
    </row>
    <row r="31" spans="1:12" x14ac:dyDescent="0.25">
      <c r="A31" s="78"/>
      <c r="B31" s="62" t="str">
        <f>IF(ISBLANK(A31),"",VLOOKUP(A31,Taules!$C$76:$D$182,2,FALSE))</f>
        <v/>
      </c>
      <c r="C31" s="78"/>
      <c r="D31" s="61" t="str">
        <f>IF(ISBLANK(C31),"",VLOOKUP(C31,Taules!$C$58:$D$63,2,FALSE))</f>
        <v/>
      </c>
      <c r="E31" s="79"/>
      <c r="F31" s="44" t="str">
        <f>IF(ISBLANK(E31),"",VLOOKUP(E31,Taules!$C$66:$D$71,2,FALSE))</f>
        <v/>
      </c>
      <c r="G31" s="79"/>
      <c r="H31" s="61" t="str">
        <f>IF(ISBLANK(G31),"",VLOOKUP(G31,Taules!$D$185:$E$228,2,FALSE))</f>
        <v/>
      </c>
      <c r="I31" s="134"/>
      <c r="J31" s="44" t="str">
        <f>IF(ISBLANK(C31),"",VLOOKUP(C31,Taules!$C$58:$F$63,3,FALSE))</f>
        <v/>
      </c>
      <c r="K31" s="44" t="str">
        <f>IF(ISBLANK(C31),"",VLOOKUP(C31,Taules!$C$58:$F$63,4,FALSE))</f>
        <v/>
      </c>
    </row>
    <row r="32" spans="1:12" x14ac:dyDescent="0.25">
      <c r="A32" s="78"/>
      <c r="B32" s="62" t="str">
        <f>IF(ISBLANK(A32),"",VLOOKUP(A32,Taules!$C$76:$D$182,2,FALSE))</f>
        <v/>
      </c>
      <c r="C32" s="78"/>
      <c r="D32" s="61" t="str">
        <f>IF(ISBLANK(C32),"",VLOOKUP(C32,Taules!$C$58:$D$63,2,FALSE))</f>
        <v/>
      </c>
      <c r="E32" s="79"/>
      <c r="F32" s="44" t="str">
        <f>IF(ISBLANK(E32),"",VLOOKUP(E32,Taules!$C$66:$D$71,2,FALSE))</f>
        <v/>
      </c>
      <c r="G32" s="79"/>
      <c r="H32" s="61" t="str">
        <f>IF(ISBLANK(G32),"",VLOOKUP(G32,Taules!$D$185:$E$228,2,FALSE))</f>
        <v/>
      </c>
      <c r="I32" s="134"/>
      <c r="J32" s="44" t="str">
        <f>IF(ISBLANK(C32),"",VLOOKUP(C32,Taules!$C$58:$F$63,3,FALSE))</f>
        <v/>
      </c>
      <c r="K32" s="44" t="str">
        <f>IF(ISBLANK(C32),"",VLOOKUP(C32,Taules!$C$58:$F$63,4,FALSE))</f>
        <v/>
      </c>
    </row>
    <row r="33" spans="1:12" x14ac:dyDescent="0.25">
      <c r="A33" s="78"/>
      <c r="B33" s="62" t="str">
        <f>IF(ISBLANK(A33),"",VLOOKUP(A33,Taules!$C$76:$D$182,2,FALSE))</f>
        <v/>
      </c>
      <c r="C33" s="78"/>
      <c r="D33" s="61" t="str">
        <f>IF(ISBLANK(C33),"",VLOOKUP(C33,Taules!$C$58:$D$63,2,FALSE))</f>
        <v/>
      </c>
      <c r="E33" s="79"/>
      <c r="F33" s="44" t="str">
        <f>IF(ISBLANK(E33),"",VLOOKUP(E33,Taules!$C$66:$D$71,2,FALSE))</f>
        <v/>
      </c>
      <c r="G33" s="79"/>
      <c r="H33" s="61" t="str">
        <f>IF(ISBLANK(G33),"",VLOOKUP(G33,Taules!$D$185:$E$228,2,FALSE))</f>
        <v/>
      </c>
      <c r="I33" s="134"/>
      <c r="J33" s="44" t="str">
        <f>IF(ISBLANK(C33),"",VLOOKUP(C33,Taules!$C$58:$F$63,3,FALSE))</f>
        <v/>
      </c>
      <c r="K33" s="44" t="str">
        <f>IF(ISBLANK(C33),"",VLOOKUP(C33,Taules!$C$58:$F$63,4,FALSE))</f>
        <v/>
      </c>
    </row>
    <row r="34" spans="1:12" x14ac:dyDescent="0.25">
      <c r="A34" s="78"/>
      <c r="B34" s="62" t="str">
        <f>IF(ISBLANK(A34),"",VLOOKUP(A34,Taules!$C$76:$D$182,2,FALSE))</f>
        <v/>
      </c>
      <c r="C34" s="78"/>
      <c r="D34" s="61" t="str">
        <f>IF(ISBLANK(C34),"",VLOOKUP(C34,Taules!$C$58:$D$63,2,FALSE))</f>
        <v/>
      </c>
      <c r="E34" s="79"/>
      <c r="F34" s="44" t="str">
        <f>IF(ISBLANK(E34),"",VLOOKUP(E34,Taules!$C$66:$D$71,2,FALSE))</f>
        <v/>
      </c>
      <c r="G34" s="79"/>
      <c r="H34" s="61" t="str">
        <f>IF(ISBLANK(G34),"",VLOOKUP(G34,Taules!$D$185:$E$228,2,FALSE))</f>
        <v/>
      </c>
      <c r="I34" s="134"/>
      <c r="J34" s="44" t="str">
        <f>IF(ISBLANK(C34),"",VLOOKUP(C34,Taules!$C$58:$F$63,3,FALSE))</f>
        <v/>
      </c>
      <c r="K34" s="44" t="str">
        <f>IF(ISBLANK(C34),"",VLOOKUP(C34,Taules!$C$58:$F$63,4,FALSE))</f>
        <v/>
      </c>
    </row>
    <row r="35" spans="1:12" x14ac:dyDescent="0.25">
      <c r="A35" s="78"/>
      <c r="B35" s="62" t="str">
        <f>IF(ISBLANK(A35),"",VLOOKUP(A35,Taules!$C$76:$D$182,2,FALSE))</f>
        <v/>
      </c>
      <c r="C35" s="78"/>
      <c r="D35" s="61" t="str">
        <f>IF(ISBLANK(C35),"",VLOOKUP(C35,Taules!$C$58:$D$63,2,FALSE))</f>
        <v/>
      </c>
      <c r="E35" s="79"/>
      <c r="F35" s="44" t="str">
        <f>IF(ISBLANK(E35),"",VLOOKUP(E35,Taules!$C$66:$D$71,2,FALSE))</f>
        <v/>
      </c>
      <c r="G35" s="79"/>
      <c r="H35" s="61" t="str">
        <f>IF(ISBLANK(G35),"",VLOOKUP(G35,Taules!$D$185:$E$228,2,FALSE))</f>
        <v/>
      </c>
      <c r="I35" s="134"/>
      <c r="J35" s="44" t="str">
        <f>IF(ISBLANK(C35),"",VLOOKUP(C35,Taules!$C$58:$F$63,3,FALSE))</f>
        <v/>
      </c>
      <c r="K35" s="44" t="str">
        <f>IF(ISBLANK(C35),"",VLOOKUP(C35,Taules!$C$58:$F$63,4,FALSE))</f>
        <v/>
      </c>
    </row>
    <row r="36" spans="1:12" x14ac:dyDescent="0.25">
      <c r="A36" s="78"/>
      <c r="B36" s="62" t="str">
        <f>IF(ISBLANK(A36),"",VLOOKUP(A36,Taules!$C$76:$D$182,2,FALSE))</f>
        <v/>
      </c>
      <c r="C36" s="78"/>
      <c r="D36" s="61" t="str">
        <f>IF(ISBLANK(C36),"",VLOOKUP(C36,Taules!$C$58:$D$63,2,FALSE))</f>
        <v/>
      </c>
      <c r="E36" s="79"/>
      <c r="F36" s="44" t="str">
        <f>IF(ISBLANK(E36),"",VLOOKUP(E36,Taules!$C$66:$D$71,2,FALSE))</f>
        <v/>
      </c>
      <c r="G36" s="79"/>
      <c r="H36" s="61" t="str">
        <f>IF(ISBLANK(G36),"",VLOOKUP(G36,Taules!$D$185:$E$228,2,FALSE))</f>
        <v/>
      </c>
      <c r="I36" s="134"/>
      <c r="J36" s="44" t="str">
        <f>IF(ISBLANK(C36),"",VLOOKUP(C36,Taules!$C$58:$F$63,3,FALSE))</f>
        <v/>
      </c>
      <c r="K36" s="44" t="str">
        <f>IF(ISBLANK(C36),"",VLOOKUP(C36,Taules!$C$58:$F$63,4,FALSE))</f>
        <v/>
      </c>
      <c r="L36" s="37" t="str">
        <f t="shared" si="0"/>
        <v/>
      </c>
    </row>
    <row r="37" spans="1:12" x14ac:dyDescent="0.25">
      <c r="A37" s="78"/>
      <c r="B37" s="62" t="str">
        <f>IF(ISBLANK(A37),"",VLOOKUP(A37,Taules!$C$76:$D$182,2,FALSE))</f>
        <v/>
      </c>
      <c r="C37" s="78"/>
      <c r="D37" s="61" t="str">
        <f>IF(ISBLANK(C37),"",VLOOKUP(C37,Taules!$C$58:$D$63,2,FALSE))</f>
        <v/>
      </c>
      <c r="E37" s="79"/>
      <c r="F37" s="44" t="str">
        <f>IF(ISBLANK(E37),"",VLOOKUP(E37,Taules!$C$66:$D$71,2,FALSE))</f>
        <v/>
      </c>
      <c r="G37" s="79"/>
      <c r="H37" s="61" t="str">
        <f>IF(ISBLANK(G37),"",VLOOKUP(G37,Taules!$D$185:$E$228,2,FALSE))</f>
        <v/>
      </c>
      <c r="I37" s="134"/>
      <c r="J37" s="44" t="str">
        <f>IF(ISBLANK(C37),"",VLOOKUP(C37,Taules!$C$58:$F$63,3,FALSE))</f>
        <v/>
      </c>
      <c r="K37" s="44" t="str">
        <f>IF(ISBLANK(C37),"",VLOOKUP(C37,Taules!$C$58:$F$63,4,FALSE))</f>
        <v/>
      </c>
      <c r="L37" s="37" t="str">
        <f t="shared" si="0"/>
        <v/>
      </c>
    </row>
    <row r="38" spans="1:12" x14ac:dyDescent="0.25">
      <c r="A38" s="78"/>
      <c r="B38" s="62" t="str">
        <f>IF(ISBLANK(A38),"",VLOOKUP(A38,Taules!$C$76:$D$182,2,FALSE))</f>
        <v/>
      </c>
      <c r="C38" s="78"/>
      <c r="D38" s="61" t="str">
        <f>IF(ISBLANK(C38),"",VLOOKUP(C38,Taules!$C$58:$D$63,2,FALSE))</f>
        <v/>
      </c>
      <c r="E38" s="79"/>
      <c r="F38" s="44" t="str">
        <f>IF(ISBLANK(E38),"",VLOOKUP(E38,Taules!$C$66:$D$71,2,FALSE))</f>
        <v/>
      </c>
      <c r="G38" s="79"/>
      <c r="H38" s="61" t="str">
        <f>IF(ISBLANK(G38),"",VLOOKUP(G38,Taules!$D$185:$E$228,2,FALSE))</f>
        <v/>
      </c>
      <c r="I38" s="134"/>
      <c r="J38" s="44" t="str">
        <f>IF(ISBLANK(C38),"",VLOOKUP(C38,Taules!$C$58:$F$63,3,FALSE))</f>
        <v/>
      </c>
      <c r="K38" s="44" t="str">
        <f>IF(ISBLANK(C38),"",VLOOKUP(C38,Taules!$C$58:$F$63,4,FALSE))</f>
        <v/>
      </c>
      <c r="L38" s="37" t="str">
        <f t="shared" si="0"/>
        <v/>
      </c>
    </row>
    <row r="39" spans="1:12" x14ac:dyDescent="0.25">
      <c r="A39" s="78"/>
      <c r="B39" s="62" t="str">
        <f>IF(ISBLANK(A39),"",VLOOKUP(A39,Taules!$C$76:$D$182,2,FALSE))</f>
        <v/>
      </c>
      <c r="C39" s="78"/>
      <c r="D39" s="61" t="str">
        <f>IF(ISBLANK(C39),"",VLOOKUP(C39,Taules!$C$58:$D$63,2,FALSE))</f>
        <v/>
      </c>
      <c r="E39" s="79"/>
      <c r="F39" s="44" t="str">
        <f>IF(ISBLANK(E39),"",VLOOKUP(E39,Taules!$C$66:$D$71,2,FALSE))</f>
        <v/>
      </c>
      <c r="G39" s="79"/>
      <c r="H39" s="61" t="str">
        <f>IF(ISBLANK(G39),"",VLOOKUP(G39,Taules!$D$185:$E$228,2,FALSE))</f>
        <v/>
      </c>
      <c r="I39" s="134"/>
      <c r="J39" s="44" t="str">
        <f>IF(ISBLANK(C39),"",VLOOKUP(C39,Taules!$C$58:$F$63,3,FALSE))</f>
        <v/>
      </c>
      <c r="K39" s="44" t="str">
        <f>IF(ISBLANK(C39),"",VLOOKUP(C39,Taules!$C$58:$F$63,4,FALSE))</f>
        <v/>
      </c>
      <c r="L39" s="37" t="str">
        <f t="shared" si="0"/>
        <v/>
      </c>
    </row>
    <row r="40" spans="1:12" x14ac:dyDescent="0.25">
      <c r="A40" s="78"/>
      <c r="B40" s="62" t="str">
        <f>IF(ISBLANK(A40),"",VLOOKUP(A40,Taules!$C$76:$D$182,2,FALSE))</f>
        <v/>
      </c>
      <c r="C40" s="78"/>
      <c r="D40" s="61" t="str">
        <f>IF(ISBLANK(C40),"",VLOOKUP(C40,Taules!$C$58:$D$63,2,FALSE))</f>
        <v/>
      </c>
      <c r="E40" s="79"/>
      <c r="F40" s="44" t="str">
        <f>IF(ISBLANK(E40),"",VLOOKUP(E40,Taules!$C$66:$D$71,2,FALSE))</f>
        <v/>
      </c>
      <c r="G40" s="79"/>
      <c r="H40" s="61" t="str">
        <f>IF(ISBLANK(G40),"",VLOOKUP(G40,Taules!$D$185:$E$228,2,FALSE))</f>
        <v/>
      </c>
      <c r="I40" s="134"/>
      <c r="J40" s="44" t="str">
        <f>IF(ISBLANK(C40),"",VLOOKUP(C40,Taules!$C$58:$F$63,3,FALSE))</f>
        <v/>
      </c>
      <c r="K40" s="44" t="str">
        <f>IF(ISBLANK(C40),"",VLOOKUP(C40,Taules!$C$58:$F$63,4,FALSE))</f>
        <v/>
      </c>
      <c r="L40" s="37" t="str">
        <f t="shared" si="0"/>
        <v/>
      </c>
    </row>
    <row r="41" spans="1:12" x14ac:dyDescent="0.25">
      <c r="A41" s="78"/>
      <c r="B41" s="62" t="str">
        <f>IF(ISBLANK(A41),"",VLOOKUP(A41,Taules!$C$76:$D$182,2,FALSE))</f>
        <v/>
      </c>
      <c r="C41" s="78"/>
      <c r="D41" s="61" t="str">
        <f>IF(ISBLANK(C41),"",VLOOKUP(C41,Taules!$C$58:$D$63,2,FALSE))</f>
        <v/>
      </c>
      <c r="E41" s="79"/>
      <c r="F41" s="44" t="str">
        <f>IF(ISBLANK(E41),"",VLOOKUP(E41,Taules!$C$66:$D$71,2,FALSE))</f>
        <v/>
      </c>
      <c r="G41" s="79"/>
      <c r="H41" s="61" t="str">
        <f>IF(ISBLANK(G41),"",VLOOKUP(G41,Taules!$D$185:$E$228,2,FALSE))</f>
        <v/>
      </c>
      <c r="I41" s="134"/>
      <c r="J41" s="44" t="str">
        <f>IF(ISBLANK(C41),"",VLOOKUP(C41,Taules!$C$58:$F$63,3,FALSE))</f>
        <v/>
      </c>
      <c r="K41" s="44" t="str">
        <f>IF(ISBLANK(C41),"",VLOOKUP(C41,Taules!$C$58:$F$63,4,FALSE))</f>
        <v/>
      </c>
      <c r="L41" s="37" t="str">
        <f t="shared" si="0"/>
        <v/>
      </c>
    </row>
    <row r="42" spans="1:12" x14ac:dyDescent="0.25">
      <c r="A42" s="78"/>
      <c r="B42" s="62" t="str">
        <f>IF(ISBLANK(A42),"",VLOOKUP(A42,Taules!$C$76:$D$182,2,FALSE))</f>
        <v/>
      </c>
      <c r="C42" s="78"/>
      <c r="D42" s="61" t="str">
        <f>IF(ISBLANK(C42),"",VLOOKUP(C42,Taules!$C$58:$D$63,2,FALSE))</f>
        <v/>
      </c>
      <c r="E42" s="79"/>
      <c r="F42" s="44" t="str">
        <f>IF(ISBLANK(E42),"",VLOOKUP(E42,Taules!$C$66:$D$71,2,FALSE))</f>
        <v/>
      </c>
      <c r="G42" s="79"/>
      <c r="H42" s="61" t="str">
        <f>IF(ISBLANK(G42),"",VLOOKUP(G42,Taules!$D$185:$E$228,2,FALSE))</f>
        <v/>
      </c>
      <c r="I42" s="134"/>
      <c r="J42" s="44" t="str">
        <f>IF(ISBLANK(C42),"",VLOOKUP(C42,Taules!$C$58:$F$63,3,FALSE))</f>
        <v/>
      </c>
      <c r="K42" s="44" t="str">
        <f>IF(ISBLANK(C42),"",VLOOKUP(C42,Taules!$C$58:$F$63,4,FALSE))</f>
        <v/>
      </c>
      <c r="L42" s="37" t="str">
        <f t="shared" si="0"/>
        <v/>
      </c>
    </row>
    <row r="43" spans="1:12" x14ac:dyDescent="0.25">
      <c r="A43" s="78"/>
      <c r="B43" s="62" t="str">
        <f>IF(ISBLANK(A43),"",VLOOKUP(A43,Taules!$C$76:$D$182,2,FALSE))</f>
        <v/>
      </c>
      <c r="C43" s="78"/>
      <c r="D43" s="61" t="str">
        <f>IF(ISBLANK(C43),"",VLOOKUP(C43,Taules!$C$58:$D$63,2,FALSE))</f>
        <v/>
      </c>
      <c r="E43" s="79"/>
      <c r="F43" s="44" t="str">
        <f>IF(ISBLANK(E43),"",VLOOKUP(E43,Taules!$C$66:$D$71,2,FALSE))</f>
        <v/>
      </c>
      <c r="G43" s="79"/>
      <c r="H43" s="61" t="str">
        <f>IF(ISBLANK(G43),"",VLOOKUP(G43,Taules!$D$185:$E$228,2,FALSE))</f>
        <v/>
      </c>
      <c r="I43" s="134"/>
      <c r="J43" s="44" t="str">
        <f>IF(ISBLANK(C43),"",VLOOKUP(C43,Taules!$C$58:$F$63,3,FALSE))</f>
        <v/>
      </c>
      <c r="K43" s="44" t="str">
        <f>IF(ISBLANK(C43),"",VLOOKUP(C43,Taules!$C$58:$F$63,4,FALSE))</f>
        <v/>
      </c>
      <c r="L43" s="37" t="str">
        <f t="shared" si="0"/>
        <v/>
      </c>
    </row>
    <row r="44" spans="1:12" x14ac:dyDescent="0.25">
      <c r="A44" s="78"/>
      <c r="B44" s="62" t="str">
        <f>IF(ISBLANK(A44),"",VLOOKUP(A44,Taules!$C$76:$D$182,2,FALSE))</f>
        <v/>
      </c>
      <c r="C44" s="78"/>
      <c r="D44" s="61" t="str">
        <f>IF(ISBLANK(C44),"",VLOOKUP(C44,Taules!$C$58:$D$63,2,FALSE))</f>
        <v/>
      </c>
      <c r="E44" s="79"/>
      <c r="F44" s="44" t="str">
        <f>IF(ISBLANK(E44),"",VLOOKUP(E44,Taules!$C$66:$D$71,2,FALSE))</f>
        <v/>
      </c>
      <c r="G44" s="79"/>
      <c r="H44" s="61" t="str">
        <f>IF(ISBLANK(G44),"",VLOOKUP(G44,Taules!$D$185:$E$228,2,FALSE))</f>
        <v/>
      </c>
      <c r="I44" s="134"/>
      <c r="J44" s="44" t="str">
        <f>IF(ISBLANK(C44),"",VLOOKUP(C44,Taules!$C$58:$F$63,3,FALSE))</f>
        <v/>
      </c>
      <c r="K44" s="44" t="str">
        <f>IF(ISBLANK(C44),"",VLOOKUP(C44,Taules!$C$58:$F$63,4,FALSE))</f>
        <v/>
      </c>
      <c r="L44" s="37" t="str">
        <f t="shared" si="0"/>
        <v/>
      </c>
    </row>
    <row r="45" spans="1:12" x14ac:dyDescent="0.25">
      <c r="A45" s="78"/>
      <c r="B45" s="62" t="str">
        <f>IF(ISBLANK(A45),"",VLOOKUP(A45,Taules!$C$76:$D$182,2,FALSE))</f>
        <v/>
      </c>
      <c r="C45" s="78"/>
      <c r="D45" s="61" t="str">
        <f>IF(ISBLANK(C45),"",VLOOKUP(C45,Taules!$C$58:$D$63,2,FALSE))</f>
        <v/>
      </c>
      <c r="E45" s="79"/>
      <c r="F45" s="44" t="str">
        <f>IF(ISBLANK(E45),"",VLOOKUP(E45,Taules!$C$66:$D$71,2,FALSE))</f>
        <v/>
      </c>
      <c r="G45" s="79"/>
      <c r="H45" s="61" t="str">
        <f>IF(ISBLANK(G45),"",VLOOKUP(G45,Taules!$D$185:$E$228,2,FALSE))</f>
        <v/>
      </c>
      <c r="I45" s="134"/>
      <c r="J45" s="44" t="str">
        <f>IF(ISBLANK(C45),"",VLOOKUP(C45,Taules!$C$58:$F$63,3,FALSE))</f>
        <v/>
      </c>
      <c r="K45" s="44" t="str">
        <f>IF(ISBLANK(C45),"",VLOOKUP(C45,Taules!$C$58:$F$63,4,FALSE))</f>
        <v/>
      </c>
      <c r="L45" s="37" t="str">
        <f t="shared" si="0"/>
        <v/>
      </c>
    </row>
    <row r="46" spans="1:12" x14ac:dyDescent="0.25">
      <c r="A46" s="78"/>
      <c r="B46" s="62" t="str">
        <f>IF(ISBLANK(A46),"",VLOOKUP(A46,Taules!$C$76:$D$182,2,FALSE))</f>
        <v/>
      </c>
      <c r="C46" s="78"/>
      <c r="D46" s="61" t="str">
        <f>IF(ISBLANK(C46),"",VLOOKUP(C46,Taules!$C$58:$D$63,2,FALSE))</f>
        <v/>
      </c>
      <c r="E46" s="79"/>
      <c r="F46" s="44" t="str">
        <f>IF(ISBLANK(E46),"",VLOOKUP(E46,Taules!$C$66:$D$71,2,FALSE))</f>
        <v/>
      </c>
      <c r="G46" s="79"/>
      <c r="H46" s="61" t="str">
        <f>IF(ISBLANK(G46),"",VLOOKUP(G46,Taules!$D$185:$E$228,2,FALSE))</f>
        <v/>
      </c>
      <c r="I46" s="134"/>
      <c r="J46" s="44" t="str">
        <f>IF(ISBLANK(C46),"",VLOOKUP(C46,Taules!$C$58:$F$63,3,FALSE))</f>
        <v/>
      </c>
      <c r="K46" s="44" t="str">
        <f>IF(ISBLANK(C46),"",VLOOKUP(C46,Taules!$C$58:$F$63,4,FALSE))</f>
        <v/>
      </c>
      <c r="L46" s="37" t="str">
        <f t="shared" si="0"/>
        <v/>
      </c>
    </row>
    <row r="47" spans="1:12" x14ac:dyDescent="0.25">
      <c r="A47" s="78"/>
      <c r="B47" s="62" t="str">
        <f>IF(ISBLANK(A47),"",VLOOKUP(A47,Taules!$C$76:$D$182,2,FALSE))</f>
        <v/>
      </c>
      <c r="C47" s="78"/>
      <c r="D47" s="61" t="str">
        <f>IF(ISBLANK(C47),"",VLOOKUP(C47,Taules!$C$58:$D$63,2,FALSE))</f>
        <v/>
      </c>
      <c r="E47" s="79"/>
      <c r="F47" s="44" t="str">
        <f>IF(ISBLANK(E47),"",VLOOKUP(E47,Taules!$C$66:$D$71,2,FALSE))</f>
        <v/>
      </c>
      <c r="G47" s="79"/>
      <c r="H47" s="61" t="str">
        <f>IF(ISBLANK(G47),"",VLOOKUP(G47,Taules!$D$185:$E$228,2,FALSE))</f>
        <v/>
      </c>
      <c r="I47" s="134"/>
      <c r="J47" s="44" t="str">
        <f>IF(ISBLANK(C47),"",VLOOKUP(C47,Taules!$C$58:$F$63,3,FALSE))</f>
        <v/>
      </c>
      <c r="K47" s="44" t="str">
        <f>IF(ISBLANK(C47),"",VLOOKUP(C47,Taules!$C$58:$F$63,4,FALSE))</f>
        <v/>
      </c>
    </row>
    <row r="48" spans="1:12" x14ac:dyDescent="0.25">
      <c r="A48" s="78"/>
      <c r="B48" s="62" t="str">
        <f>IF(ISBLANK(A48),"",VLOOKUP(A48,Taules!$C$76:$D$182,2,FALSE))</f>
        <v/>
      </c>
      <c r="C48" s="78"/>
      <c r="D48" s="61" t="str">
        <f>IF(ISBLANK(C48),"",VLOOKUP(C48,Taules!$C$58:$D$63,2,FALSE))</f>
        <v/>
      </c>
      <c r="E48" s="79"/>
      <c r="F48" s="44" t="str">
        <f>IF(ISBLANK(E48),"",VLOOKUP(E48,Taules!$C$66:$D$71,2,FALSE))</f>
        <v/>
      </c>
      <c r="G48" s="79"/>
      <c r="H48" s="61" t="str">
        <f>IF(ISBLANK(G48),"",VLOOKUP(G48,Taules!$D$185:$E$228,2,FALSE))</f>
        <v/>
      </c>
      <c r="I48" s="134"/>
      <c r="J48" s="44" t="str">
        <f>IF(ISBLANK(C48),"",VLOOKUP(C48,Taules!$C$58:$F$63,3,FALSE))</f>
        <v/>
      </c>
      <c r="K48" s="44" t="str">
        <f>IF(ISBLANK(C48),"",VLOOKUP(C48,Taules!$C$58:$F$63,4,FALSE))</f>
        <v/>
      </c>
    </row>
    <row r="49" spans="1:12" x14ac:dyDescent="0.25">
      <c r="A49" s="78"/>
      <c r="B49" s="62" t="str">
        <f>IF(ISBLANK(A49),"",VLOOKUP(A49,Taules!$C$76:$D$182,2,FALSE))</f>
        <v/>
      </c>
      <c r="C49" s="78"/>
      <c r="D49" s="61" t="str">
        <f>IF(ISBLANK(C49),"",VLOOKUP(C49,Taules!$C$58:$D$63,2,FALSE))</f>
        <v/>
      </c>
      <c r="E49" s="79"/>
      <c r="F49" s="44" t="str">
        <f>IF(ISBLANK(E49),"",VLOOKUP(E49,Taules!$C$66:$D$71,2,FALSE))</f>
        <v/>
      </c>
      <c r="G49" s="79"/>
      <c r="H49" s="61" t="str">
        <f>IF(ISBLANK(G49),"",VLOOKUP(G49,Taules!$D$185:$E$228,2,FALSE))</f>
        <v/>
      </c>
      <c r="I49" s="134"/>
      <c r="J49" s="44" t="str">
        <f>IF(ISBLANK(C49),"",VLOOKUP(C49,Taules!$C$58:$F$63,3,FALSE))</f>
        <v/>
      </c>
      <c r="K49" s="44" t="str">
        <f>IF(ISBLANK(C49),"",VLOOKUP(C49,Taules!$C$58:$F$63,4,FALSE))</f>
        <v/>
      </c>
    </row>
    <row r="50" spans="1:12" x14ac:dyDescent="0.25">
      <c r="A50" s="78"/>
      <c r="B50" s="62" t="str">
        <f>IF(ISBLANK(A50),"",VLOOKUP(A50,Taules!$C$76:$D$182,2,FALSE))</f>
        <v/>
      </c>
      <c r="C50" s="78"/>
      <c r="D50" s="61" t="str">
        <f>IF(ISBLANK(C50),"",VLOOKUP(C50,Taules!$C$58:$D$63,2,FALSE))</f>
        <v/>
      </c>
      <c r="E50" s="79"/>
      <c r="F50" s="44" t="str">
        <f>IF(ISBLANK(E50),"",VLOOKUP(E50,Taules!$C$66:$D$71,2,FALSE))</f>
        <v/>
      </c>
      <c r="G50" s="79"/>
      <c r="H50" s="61" t="str">
        <f>IF(ISBLANK(G50),"",VLOOKUP(G50,Taules!$D$185:$E$228,2,FALSE))</f>
        <v/>
      </c>
      <c r="I50" s="134"/>
      <c r="J50" s="44" t="str">
        <f>IF(ISBLANK(C50),"",VLOOKUP(C50,Taules!$C$58:$F$63,3,FALSE))</f>
        <v/>
      </c>
      <c r="K50" s="44" t="str">
        <f>IF(ISBLANK(C50),"",VLOOKUP(C50,Taules!$C$58:$F$63,4,FALSE))</f>
        <v/>
      </c>
    </row>
    <row r="51" spans="1:12" x14ac:dyDescent="0.25">
      <c r="A51" s="78"/>
      <c r="B51" s="62" t="str">
        <f>IF(ISBLANK(A51),"",VLOOKUP(A51,Taules!$C$76:$D$182,2,FALSE))</f>
        <v/>
      </c>
      <c r="C51" s="78"/>
      <c r="D51" s="61" t="str">
        <f>IF(ISBLANK(C51),"",VLOOKUP(C51,Taules!$C$58:$D$63,2,FALSE))</f>
        <v/>
      </c>
      <c r="E51" s="79"/>
      <c r="F51" s="44" t="str">
        <f>IF(ISBLANK(E51),"",VLOOKUP(E51,Taules!$C$66:$D$71,2,FALSE))</f>
        <v/>
      </c>
      <c r="G51" s="79"/>
      <c r="H51" s="61" t="str">
        <f>IF(ISBLANK(G51),"",VLOOKUP(G51,Taules!$D$185:$E$228,2,FALSE))</f>
        <v/>
      </c>
      <c r="I51" s="134"/>
      <c r="J51" s="44" t="str">
        <f>IF(ISBLANK(C51),"",VLOOKUP(C51,Taules!$C$58:$F$63,3,FALSE))</f>
        <v/>
      </c>
      <c r="K51" s="44" t="str">
        <f>IF(ISBLANK(C51),"",VLOOKUP(C51,Taules!$C$58:$F$63,4,FALSE))</f>
        <v/>
      </c>
    </row>
    <row r="52" spans="1:12" x14ac:dyDescent="0.25">
      <c r="A52" s="78"/>
      <c r="B52" s="62" t="str">
        <f>IF(ISBLANK(A52),"",VLOOKUP(A52,Taules!$C$76:$D$182,2,FALSE))</f>
        <v/>
      </c>
      <c r="C52" s="78"/>
      <c r="D52" s="61" t="str">
        <f>IF(ISBLANK(C52),"",VLOOKUP(C52,Taules!$C$58:$D$63,2,FALSE))</f>
        <v/>
      </c>
      <c r="E52" s="79"/>
      <c r="F52" s="44" t="str">
        <f>IF(ISBLANK(E52),"",VLOOKUP(E52,Taules!$C$66:$D$71,2,FALSE))</f>
        <v/>
      </c>
      <c r="G52" s="79"/>
      <c r="H52" s="61" t="str">
        <f>IF(ISBLANK(G52),"",VLOOKUP(G52,Taules!$D$185:$E$228,2,FALSE))</f>
        <v/>
      </c>
      <c r="I52" s="134"/>
      <c r="J52" s="44" t="str">
        <f>IF(ISBLANK(C52),"",VLOOKUP(C52,Taules!$C$58:$F$63,3,FALSE))</f>
        <v/>
      </c>
      <c r="K52" s="44" t="str">
        <f>IF(ISBLANK(C52),"",VLOOKUP(C52,Taules!$C$58:$F$63,4,FALSE))</f>
        <v/>
      </c>
    </row>
    <row r="53" spans="1:12" x14ac:dyDescent="0.25">
      <c r="A53" s="78"/>
      <c r="B53" s="62" t="str">
        <f>IF(ISBLANK(A53),"",VLOOKUP(A53,Taules!$C$76:$D$182,2,FALSE))</f>
        <v/>
      </c>
      <c r="C53" s="78"/>
      <c r="D53" s="61" t="str">
        <f>IF(ISBLANK(C53),"",VLOOKUP(C53,Taules!$C$58:$D$63,2,FALSE))</f>
        <v/>
      </c>
      <c r="E53" s="79"/>
      <c r="F53" s="44" t="str">
        <f>IF(ISBLANK(E53),"",VLOOKUP(E53,Taules!$C$66:$D$71,2,FALSE))</f>
        <v/>
      </c>
      <c r="G53" s="79"/>
      <c r="H53" s="61" t="str">
        <f>IF(ISBLANK(G53),"",VLOOKUP(G53,Taules!$D$185:$E$228,2,FALSE))</f>
        <v/>
      </c>
      <c r="I53" s="134"/>
      <c r="J53" s="44" t="str">
        <f>IF(ISBLANK(C53),"",VLOOKUP(C53,Taules!$C$58:$F$63,3,FALSE))</f>
        <v/>
      </c>
      <c r="K53" s="44" t="str">
        <f>IF(ISBLANK(C53),"",VLOOKUP(C53,Taules!$C$58:$F$63,4,FALSE))</f>
        <v/>
      </c>
      <c r="L53" s="37" t="str">
        <f t="shared" ref="L53:L63" si="1">IF(OR(ISBLANK(A53),ISBLANK(C53),ISBLANK(E53),ISBLANK(G53),ISBLANK(I53)),IF(ISBLANK($C$8),"",IF(AND(ISBLANK(A53),ISBLANK(C53),ISBLANK(E53),ISBLANK(G53),ISBLANK(I53)),"","Cal introduïr dades a totes les cel·les salmó")),"")</f>
        <v/>
      </c>
    </row>
    <row r="54" spans="1:12" x14ac:dyDescent="0.25">
      <c r="A54" s="78"/>
      <c r="B54" s="62" t="str">
        <f>IF(ISBLANK(A54),"",VLOOKUP(A54,Taules!$C$76:$D$182,2,FALSE))</f>
        <v/>
      </c>
      <c r="C54" s="78"/>
      <c r="D54" s="61" t="str">
        <f>IF(ISBLANK(C54),"",VLOOKUP(C54,Taules!$C$58:$D$63,2,FALSE))</f>
        <v/>
      </c>
      <c r="E54" s="79"/>
      <c r="F54" s="44" t="str">
        <f>IF(ISBLANK(E54),"",VLOOKUP(E54,Taules!$C$66:$D$71,2,FALSE))</f>
        <v/>
      </c>
      <c r="G54" s="79"/>
      <c r="H54" s="61" t="str">
        <f>IF(ISBLANK(G54),"",VLOOKUP(G54,Taules!$D$185:$E$228,2,FALSE))</f>
        <v/>
      </c>
      <c r="I54" s="134"/>
      <c r="J54" s="44" t="str">
        <f>IF(ISBLANK(C54),"",VLOOKUP(C54,Taules!$C$58:$F$63,3,FALSE))</f>
        <v/>
      </c>
      <c r="K54" s="44" t="str">
        <f>IF(ISBLANK(C54),"",VLOOKUP(C54,Taules!$C$58:$F$63,4,FALSE))</f>
        <v/>
      </c>
      <c r="L54" s="37" t="str">
        <f t="shared" si="1"/>
        <v/>
      </c>
    </row>
    <row r="55" spans="1:12" x14ac:dyDescent="0.25">
      <c r="A55" s="78"/>
      <c r="B55" s="62" t="str">
        <f>IF(ISBLANK(A55),"",VLOOKUP(A55,Taules!$C$76:$D$182,2,FALSE))</f>
        <v/>
      </c>
      <c r="C55" s="78"/>
      <c r="D55" s="61" t="str">
        <f>IF(ISBLANK(C55),"",VLOOKUP(C55,Taules!$C$58:$D$63,2,FALSE))</f>
        <v/>
      </c>
      <c r="E55" s="79"/>
      <c r="F55" s="44" t="str">
        <f>IF(ISBLANK(E55),"",VLOOKUP(E55,Taules!$C$66:$D$71,2,FALSE))</f>
        <v/>
      </c>
      <c r="G55" s="79"/>
      <c r="H55" s="61" t="str">
        <f>IF(ISBLANK(G55),"",VLOOKUP(G55,Taules!$D$185:$E$228,2,FALSE))</f>
        <v/>
      </c>
      <c r="I55" s="134"/>
      <c r="J55" s="44" t="str">
        <f>IF(ISBLANK(C55),"",VLOOKUP(C55,Taules!$C$58:$F$63,3,FALSE))</f>
        <v/>
      </c>
      <c r="K55" s="44" t="str">
        <f>IF(ISBLANK(C55),"",VLOOKUP(C55,Taules!$C$58:$F$63,4,FALSE))</f>
        <v/>
      </c>
      <c r="L55" s="37" t="str">
        <f t="shared" si="1"/>
        <v/>
      </c>
    </row>
    <row r="56" spans="1:12" x14ac:dyDescent="0.25">
      <c r="A56" s="78"/>
      <c r="B56" s="62" t="str">
        <f>IF(ISBLANK(A56),"",VLOOKUP(A56,Taules!$C$76:$D$182,2,FALSE))</f>
        <v/>
      </c>
      <c r="C56" s="78"/>
      <c r="D56" s="61" t="str">
        <f>IF(ISBLANK(C56),"",VLOOKUP(C56,Taules!$C$58:$D$63,2,FALSE))</f>
        <v/>
      </c>
      <c r="E56" s="79"/>
      <c r="F56" s="44" t="str">
        <f>IF(ISBLANK(E56),"",VLOOKUP(E56,Taules!$C$66:$D$71,2,FALSE))</f>
        <v/>
      </c>
      <c r="G56" s="79"/>
      <c r="H56" s="61" t="str">
        <f>IF(ISBLANK(G56),"",VLOOKUP(G56,Taules!$D$185:$E$228,2,FALSE))</f>
        <v/>
      </c>
      <c r="I56" s="134"/>
      <c r="J56" s="44" t="str">
        <f>IF(ISBLANK(C56),"",VLOOKUP(C56,Taules!$C$58:$F$63,3,FALSE))</f>
        <v/>
      </c>
      <c r="K56" s="44" t="str">
        <f>IF(ISBLANK(C56),"",VLOOKUP(C56,Taules!$C$58:$F$63,4,FALSE))</f>
        <v/>
      </c>
      <c r="L56" s="37" t="str">
        <f t="shared" si="1"/>
        <v/>
      </c>
    </row>
    <row r="57" spans="1:12" x14ac:dyDescent="0.25">
      <c r="A57" s="78"/>
      <c r="B57" s="62" t="str">
        <f>IF(ISBLANK(A57),"",VLOOKUP(A57,Taules!$C$76:$D$182,2,FALSE))</f>
        <v/>
      </c>
      <c r="C57" s="78"/>
      <c r="D57" s="61" t="str">
        <f>IF(ISBLANK(C57),"",VLOOKUP(C57,Taules!$C$58:$D$63,2,FALSE))</f>
        <v/>
      </c>
      <c r="E57" s="79"/>
      <c r="F57" s="44" t="str">
        <f>IF(ISBLANK(E57),"",VLOOKUP(E57,Taules!$C$66:$D$71,2,FALSE))</f>
        <v/>
      </c>
      <c r="G57" s="79"/>
      <c r="H57" s="61" t="str">
        <f>IF(ISBLANK(G57),"",VLOOKUP(G57,Taules!$D$185:$E$228,2,FALSE))</f>
        <v/>
      </c>
      <c r="I57" s="134"/>
      <c r="J57" s="44" t="str">
        <f>IF(ISBLANK(C57),"",VLOOKUP(C57,Taules!$C$58:$F$63,3,FALSE))</f>
        <v/>
      </c>
      <c r="K57" s="44" t="str">
        <f>IF(ISBLANK(C57),"",VLOOKUP(C57,Taules!$C$58:$F$63,4,FALSE))</f>
        <v/>
      </c>
      <c r="L57" s="37" t="str">
        <f t="shared" si="1"/>
        <v/>
      </c>
    </row>
    <row r="58" spans="1:12" x14ac:dyDescent="0.25">
      <c r="A58" s="78"/>
      <c r="B58" s="62" t="str">
        <f>IF(ISBLANK(A58),"",VLOOKUP(A58,Taules!$C$76:$D$182,2,FALSE))</f>
        <v/>
      </c>
      <c r="C58" s="78"/>
      <c r="D58" s="61" t="str">
        <f>IF(ISBLANK(C58),"",VLOOKUP(C58,Taules!$C$58:$D$63,2,FALSE))</f>
        <v/>
      </c>
      <c r="E58" s="79"/>
      <c r="F58" s="44" t="str">
        <f>IF(ISBLANK(E58),"",VLOOKUP(E58,Taules!$C$66:$D$71,2,FALSE))</f>
        <v/>
      </c>
      <c r="G58" s="79"/>
      <c r="H58" s="61" t="str">
        <f>IF(ISBLANK(G58),"",VLOOKUP(G58,Taules!$D$185:$E$228,2,FALSE))</f>
        <v/>
      </c>
      <c r="I58" s="134"/>
      <c r="J58" s="44" t="str">
        <f>IF(ISBLANK(C58),"",VLOOKUP(C58,Taules!$C$58:$F$63,3,FALSE))</f>
        <v/>
      </c>
      <c r="K58" s="44" t="str">
        <f>IF(ISBLANK(C58),"",VLOOKUP(C58,Taules!$C$58:$F$63,4,FALSE))</f>
        <v/>
      </c>
      <c r="L58" s="37" t="str">
        <f t="shared" si="1"/>
        <v/>
      </c>
    </row>
    <row r="59" spans="1:12" x14ac:dyDescent="0.25">
      <c r="A59" s="78"/>
      <c r="B59" s="62" t="str">
        <f>IF(ISBLANK(A59),"",VLOOKUP(A59,Taules!$C$76:$D$182,2,FALSE))</f>
        <v/>
      </c>
      <c r="C59" s="78"/>
      <c r="D59" s="61" t="str">
        <f>IF(ISBLANK(C59),"",VLOOKUP(C59,Taules!$C$58:$D$63,2,FALSE))</f>
        <v/>
      </c>
      <c r="E59" s="79"/>
      <c r="F59" s="44" t="str">
        <f>IF(ISBLANK(E59),"",VLOOKUP(E59,Taules!$C$66:$D$71,2,FALSE))</f>
        <v/>
      </c>
      <c r="G59" s="79"/>
      <c r="H59" s="61" t="str">
        <f>IF(ISBLANK(G59),"",VLOOKUP(G59,Taules!$D$185:$E$228,2,FALSE))</f>
        <v/>
      </c>
      <c r="I59" s="134"/>
      <c r="J59" s="44" t="str">
        <f>IF(ISBLANK(C59),"",VLOOKUP(C59,Taules!$C$58:$F$63,3,FALSE))</f>
        <v/>
      </c>
      <c r="K59" s="44" t="str">
        <f>IF(ISBLANK(C59),"",VLOOKUP(C59,Taules!$C$58:$F$63,4,FALSE))</f>
        <v/>
      </c>
      <c r="L59" s="37" t="str">
        <f t="shared" si="1"/>
        <v/>
      </c>
    </row>
    <row r="60" spans="1:12" x14ac:dyDescent="0.25">
      <c r="A60" s="78"/>
      <c r="B60" s="62" t="str">
        <f>IF(ISBLANK(A60),"",VLOOKUP(A60,Taules!$C$76:$D$182,2,FALSE))</f>
        <v/>
      </c>
      <c r="C60" s="78"/>
      <c r="D60" s="61" t="str">
        <f>IF(ISBLANK(C60),"",VLOOKUP(C60,Taules!$C$58:$D$63,2,FALSE))</f>
        <v/>
      </c>
      <c r="E60" s="79"/>
      <c r="F60" s="44" t="str">
        <f>IF(ISBLANK(E60),"",VLOOKUP(E60,Taules!$C$66:$D$71,2,FALSE))</f>
        <v/>
      </c>
      <c r="G60" s="79"/>
      <c r="H60" s="61" t="str">
        <f>IF(ISBLANK(G60),"",VLOOKUP(G60,Taules!$D$185:$E$228,2,FALSE))</f>
        <v/>
      </c>
      <c r="I60" s="134"/>
      <c r="J60" s="44" t="str">
        <f>IF(ISBLANK(C60),"",VLOOKUP(C60,Taules!$C$58:$F$63,3,FALSE))</f>
        <v/>
      </c>
      <c r="K60" s="44" t="str">
        <f>IF(ISBLANK(C60),"",VLOOKUP(C60,Taules!$C$58:$F$63,4,FALSE))</f>
        <v/>
      </c>
      <c r="L60" s="37" t="str">
        <f t="shared" si="1"/>
        <v/>
      </c>
    </row>
    <row r="61" spans="1:12" x14ac:dyDescent="0.25">
      <c r="A61" s="78"/>
      <c r="B61" s="62" t="str">
        <f>IF(ISBLANK(A61),"",VLOOKUP(A61,Taules!$C$76:$D$182,2,FALSE))</f>
        <v/>
      </c>
      <c r="C61" s="78"/>
      <c r="D61" s="61" t="str">
        <f>IF(ISBLANK(C61),"",VLOOKUP(C61,Taules!$C$58:$D$63,2,FALSE))</f>
        <v/>
      </c>
      <c r="E61" s="79"/>
      <c r="F61" s="44" t="str">
        <f>IF(ISBLANK(E61),"",VLOOKUP(E61,Taules!$C$66:$D$71,2,FALSE))</f>
        <v/>
      </c>
      <c r="G61" s="79"/>
      <c r="H61" s="61" t="str">
        <f>IF(ISBLANK(G61),"",VLOOKUP(G61,Taules!$D$185:$E$228,2,FALSE))</f>
        <v/>
      </c>
      <c r="I61" s="134"/>
      <c r="J61" s="44" t="str">
        <f>IF(ISBLANK(C61),"",VLOOKUP(C61,Taules!$C$58:$F$63,3,FALSE))</f>
        <v/>
      </c>
      <c r="K61" s="44" t="str">
        <f>IF(ISBLANK(C61),"",VLOOKUP(C61,Taules!$C$58:$F$63,4,FALSE))</f>
        <v/>
      </c>
      <c r="L61" s="37" t="str">
        <f t="shared" si="1"/>
        <v/>
      </c>
    </row>
    <row r="62" spans="1:12" x14ac:dyDescent="0.25">
      <c r="A62" s="78"/>
      <c r="B62" s="62" t="str">
        <f>IF(ISBLANK(A62),"",VLOOKUP(A62,Taules!$C$76:$D$182,2,FALSE))</f>
        <v/>
      </c>
      <c r="C62" s="78"/>
      <c r="D62" s="61" t="str">
        <f>IF(ISBLANK(C62),"",VLOOKUP(C62,Taules!$C$58:$D$63,2,FALSE))</f>
        <v/>
      </c>
      <c r="E62" s="79"/>
      <c r="F62" s="44" t="str">
        <f>IF(ISBLANK(E62),"",VLOOKUP(E62,Taules!$C$66:$D$71,2,FALSE))</f>
        <v/>
      </c>
      <c r="G62" s="79"/>
      <c r="H62" s="61" t="str">
        <f>IF(ISBLANK(G62),"",VLOOKUP(G62,Taules!$D$185:$E$228,2,FALSE))</f>
        <v/>
      </c>
      <c r="I62" s="134"/>
      <c r="J62" s="44" t="str">
        <f>IF(ISBLANK(C62),"",VLOOKUP(C62,Taules!$C$58:$F$63,3,FALSE))</f>
        <v/>
      </c>
      <c r="K62" s="44" t="str">
        <f>IF(ISBLANK(C62),"",VLOOKUP(C62,Taules!$C$58:$F$63,4,FALSE))</f>
        <v/>
      </c>
      <c r="L62" s="37" t="str">
        <f t="shared" si="1"/>
        <v/>
      </c>
    </row>
    <row r="63" spans="1:12" x14ac:dyDescent="0.25">
      <c r="A63" s="78"/>
      <c r="B63" s="62" t="str">
        <f>IF(ISBLANK(A63),"",VLOOKUP(A63,Taules!$C$76:$D$182,2,FALSE))</f>
        <v/>
      </c>
      <c r="C63" s="78"/>
      <c r="D63" s="61" t="str">
        <f>IF(ISBLANK(C63),"",VLOOKUP(C63,Taules!$C$58:$D$63,2,FALSE))</f>
        <v/>
      </c>
      <c r="E63" s="79"/>
      <c r="F63" s="44" t="str">
        <f>IF(ISBLANK(E63),"",VLOOKUP(E63,Taules!$C$66:$D$71,2,FALSE))</f>
        <v/>
      </c>
      <c r="G63" s="79"/>
      <c r="H63" s="61" t="str">
        <f>IF(ISBLANK(G63),"",VLOOKUP(G63,Taules!$D$185:$E$228,2,FALSE))</f>
        <v/>
      </c>
      <c r="I63" s="134"/>
      <c r="J63" s="44" t="str">
        <f>IF(ISBLANK(C63),"",VLOOKUP(C63,Taules!$C$58:$F$63,3,FALSE))</f>
        <v/>
      </c>
      <c r="K63" s="44" t="str">
        <f>IF(ISBLANK(C63),"",VLOOKUP(C63,Taules!$C$58:$F$63,4,FALSE))</f>
        <v/>
      </c>
      <c r="L63" s="37" t="str">
        <f t="shared" si="1"/>
        <v/>
      </c>
    </row>
    <row r="64" spans="1:12" x14ac:dyDescent="0.25">
      <c r="A64" s="78"/>
      <c r="B64" s="62" t="str">
        <f>IF(ISBLANK(A64),"",VLOOKUP(A64,Taules!$C$76:$D$182,2,FALSE))</f>
        <v/>
      </c>
      <c r="C64" s="78"/>
      <c r="D64" s="61" t="str">
        <f>IF(ISBLANK(C64),"",VLOOKUP(C64,Taules!$C$58:$D$63,2,FALSE))</f>
        <v/>
      </c>
      <c r="E64" s="79"/>
      <c r="F64" s="44" t="str">
        <f>IF(ISBLANK(E64),"",VLOOKUP(E64,Taules!$C$66:$D$71,2,FALSE))</f>
        <v/>
      </c>
      <c r="G64" s="79"/>
      <c r="H64" s="61" t="str">
        <f>IF(ISBLANK(G64),"",VLOOKUP(G64,Taules!$D$185:$E$228,2,FALSE))</f>
        <v/>
      </c>
      <c r="I64" s="134"/>
      <c r="J64" s="44" t="str">
        <f>IF(ISBLANK(C64),"",VLOOKUP(C64,Taules!$C$58:$F$63,3,FALSE))</f>
        <v/>
      </c>
      <c r="K64" s="44" t="str">
        <f>IF(ISBLANK(C64),"",VLOOKUP(C64,Taules!$C$58:$F$63,4,FALSE))</f>
        <v/>
      </c>
    </row>
    <row r="65" spans="1:12" x14ac:dyDescent="0.25">
      <c r="A65" s="78"/>
      <c r="B65" s="62" t="str">
        <f>IF(ISBLANK(A65),"",VLOOKUP(A65,Taules!$C$76:$D$182,2,FALSE))</f>
        <v/>
      </c>
      <c r="C65" s="78"/>
      <c r="D65" s="61" t="str">
        <f>IF(ISBLANK(C65),"",VLOOKUP(C65,Taules!$C$58:$D$63,2,FALSE))</f>
        <v/>
      </c>
      <c r="E65" s="79"/>
      <c r="F65" s="44" t="str">
        <f>IF(ISBLANK(E65),"",VLOOKUP(E65,Taules!$C$66:$D$71,2,FALSE))</f>
        <v/>
      </c>
      <c r="G65" s="79"/>
      <c r="H65" s="61" t="str">
        <f>IF(ISBLANK(G65),"",VLOOKUP(G65,Taules!$D$185:$E$228,2,FALSE))</f>
        <v/>
      </c>
      <c r="I65" s="134"/>
      <c r="J65" s="44" t="str">
        <f>IF(ISBLANK(C65),"",VLOOKUP(C65,Taules!$C$58:$F$63,3,FALSE))</f>
        <v/>
      </c>
      <c r="K65" s="44" t="str">
        <f>IF(ISBLANK(C65),"",VLOOKUP(C65,Taules!$C$58:$F$63,4,FALSE))</f>
        <v/>
      </c>
    </row>
    <row r="66" spans="1:12" x14ac:dyDescent="0.25">
      <c r="A66" s="78"/>
      <c r="B66" s="62" t="str">
        <f>IF(ISBLANK(A66),"",VLOOKUP(A66,Taules!$C$76:$D$182,2,FALSE))</f>
        <v/>
      </c>
      <c r="C66" s="78"/>
      <c r="D66" s="61" t="str">
        <f>IF(ISBLANK(C66),"",VLOOKUP(C66,Taules!$C$58:$D$63,2,FALSE))</f>
        <v/>
      </c>
      <c r="E66" s="79"/>
      <c r="F66" s="44" t="str">
        <f>IF(ISBLANK(E66),"",VLOOKUP(E66,Taules!$C$66:$D$71,2,FALSE))</f>
        <v/>
      </c>
      <c r="G66" s="79"/>
      <c r="H66" s="61" t="str">
        <f>IF(ISBLANK(G66),"",VLOOKUP(G66,Taules!$D$185:$E$228,2,FALSE))</f>
        <v/>
      </c>
      <c r="I66" s="134"/>
      <c r="J66" s="44" t="str">
        <f>IF(ISBLANK(C66),"",VLOOKUP(C66,Taules!$C$58:$F$63,3,FALSE))</f>
        <v/>
      </c>
      <c r="K66" s="44" t="str">
        <f>IF(ISBLANK(C66),"",VLOOKUP(C66,Taules!$C$58:$F$63,4,FALSE))</f>
        <v/>
      </c>
    </row>
    <row r="67" spans="1:12" x14ac:dyDescent="0.25">
      <c r="A67" s="78"/>
      <c r="B67" s="62" t="str">
        <f>IF(ISBLANK(A67),"",VLOOKUP(A67,Taules!$C$76:$D$182,2,FALSE))</f>
        <v/>
      </c>
      <c r="C67" s="78"/>
      <c r="D67" s="61" t="str">
        <f>IF(ISBLANK(C67),"",VLOOKUP(C67,Taules!$C$58:$D$63,2,FALSE))</f>
        <v/>
      </c>
      <c r="E67" s="79"/>
      <c r="F67" s="44" t="str">
        <f>IF(ISBLANK(E67),"",VLOOKUP(E67,Taules!$C$66:$D$71,2,FALSE))</f>
        <v/>
      </c>
      <c r="G67" s="79"/>
      <c r="H67" s="61" t="str">
        <f>IF(ISBLANK(G67),"",VLOOKUP(G67,Taules!$D$185:$E$228,2,FALSE))</f>
        <v/>
      </c>
      <c r="I67" s="134"/>
      <c r="J67" s="44" t="str">
        <f>IF(ISBLANK(C67),"",VLOOKUP(C67,Taules!$C$58:$F$63,3,FALSE))</f>
        <v/>
      </c>
      <c r="K67" s="44" t="str">
        <f>IF(ISBLANK(C67),"",VLOOKUP(C67,Taules!$C$58:$F$63,4,FALSE))</f>
        <v/>
      </c>
    </row>
    <row r="68" spans="1:12" x14ac:dyDescent="0.25">
      <c r="A68" s="78"/>
      <c r="B68" s="62" t="str">
        <f>IF(ISBLANK(A68),"",VLOOKUP(A68,Taules!$C$76:$D$182,2,FALSE))</f>
        <v/>
      </c>
      <c r="C68" s="78"/>
      <c r="D68" s="61" t="str">
        <f>IF(ISBLANK(C68),"",VLOOKUP(C68,Taules!$C$58:$D$63,2,FALSE))</f>
        <v/>
      </c>
      <c r="E68" s="79"/>
      <c r="F68" s="44" t="str">
        <f>IF(ISBLANK(E68),"",VLOOKUP(E68,Taules!$C$66:$D$71,2,FALSE))</f>
        <v/>
      </c>
      <c r="G68" s="79"/>
      <c r="H68" s="61" t="str">
        <f>IF(ISBLANK(G68),"",VLOOKUP(G68,Taules!$D$185:$E$228,2,FALSE))</f>
        <v/>
      </c>
      <c r="I68" s="134"/>
      <c r="J68" s="44" t="str">
        <f>IF(ISBLANK(C68),"",VLOOKUP(C68,Taules!$C$58:$F$63,3,FALSE))</f>
        <v/>
      </c>
      <c r="K68" s="44" t="str">
        <f>IF(ISBLANK(C68),"",VLOOKUP(C68,Taules!$C$58:$F$63,4,FALSE))</f>
        <v/>
      </c>
    </row>
    <row r="69" spans="1:12" x14ac:dyDescent="0.25">
      <c r="A69" s="78"/>
      <c r="B69" s="62" t="str">
        <f>IF(ISBLANK(A69),"",VLOOKUP(A69,Taules!$C$76:$D$182,2,FALSE))</f>
        <v/>
      </c>
      <c r="C69" s="78"/>
      <c r="D69" s="61" t="str">
        <f>IF(ISBLANK(C69),"",VLOOKUP(C69,Taules!$C$58:$D$63,2,FALSE))</f>
        <v/>
      </c>
      <c r="E69" s="79"/>
      <c r="F69" s="44" t="str">
        <f>IF(ISBLANK(E69),"",VLOOKUP(E69,Taules!$C$66:$D$71,2,FALSE))</f>
        <v/>
      </c>
      <c r="G69" s="79"/>
      <c r="H69" s="61" t="str">
        <f>IF(ISBLANK(G69),"",VLOOKUP(G69,Taules!$D$185:$E$228,2,FALSE))</f>
        <v/>
      </c>
      <c r="I69" s="134"/>
      <c r="J69" s="44" t="str">
        <f>IF(ISBLANK(C69),"",VLOOKUP(C69,Taules!$C$58:$F$63,3,FALSE))</f>
        <v/>
      </c>
      <c r="K69" s="44" t="str">
        <f>IF(ISBLANK(C69),"",VLOOKUP(C69,Taules!$C$58:$F$63,4,FALSE))</f>
        <v/>
      </c>
    </row>
    <row r="70" spans="1:12" x14ac:dyDescent="0.25">
      <c r="A70" s="78"/>
      <c r="B70" s="62" t="str">
        <f>IF(ISBLANK(A70),"",VLOOKUP(A70,Taules!$C$76:$D$182,2,FALSE))</f>
        <v/>
      </c>
      <c r="C70" s="78"/>
      <c r="D70" s="61" t="str">
        <f>IF(ISBLANK(C70),"",VLOOKUP(C70,Taules!$C$58:$D$63,2,FALSE))</f>
        <v/>
      </c>
      <c r="E70" s="79"/>
      <c r="F70" s="44" t="str">
        <f>IF(ISBLANK(E70),"",VLOOKUP(E70,Taules!$C$66:$D$71,2,FALSE))</f>
        <v/>
      </c>
      <c r="G70" s="79"/>
      <c r="H70" s="61" t="str">
        <f>IF(ISBLANK(G70),"",VLOOKUP(G70,Taules!$D$185:$E$228,2,FALSE))</f>
        <v/>
      </c>
      <c r="I70" s="134"/>
      <c r="J70" s="44" t="str">
        <f>IF(ISBLANK(C70),"",VLOOKUP(C70,Taules!$C$58:$F$63,3,FALSE))</f>
        <v/>
      </c>
      <c r="K70" s="44" t="str">
        <f>IF(ISBLANK(C70),"",VLOOKUP(C70,Taules!$C$58:$F$63,4,FALSE))</f>
        <v/>
      </c>
      <c r="L70" s="37" t="str">
        <f t="shared" ref="L70:L80" si="2">IF(OR(ISBLANK(A70),ISBLANK(C70),ISBLANK(E70),ISBLANK(G70),ISBLANK(I70)),IF(ISBLANK($C$8),"",IF(AND(ISBLANK(A70),ISBLANK(C70),ISBLANK(E70),ISBLANK(G70),ISBLANK(I70)),"","Cal introduïr dades a totes les cel·les salmó")),"")</f>
        <v/>
      </c>
    </row>
    <row r="71" spans="1:12" x14ac:dyDescent="0.25">
      <c r="A71" s="78"/>
      <c r="B71" s="62" t="str">
        <f>IF(ISBLANK(A71),"",VLOOKUP(A71,Taules!$C$76:$D$182,2,FALSE))</f>
        <v/>
      </c>
      <c r="C71" s="78"/>
      <c r="D71" s="61" t="str">
        <f>IF(ISBLANK(C71),"",VLOOKUP(C71,Taules!$C$58:$D$63,2,FALSE))</f>
        <v/>
      </c>
      <c r="E71" s="79"/>
      <c r="F71" s="44" t="str">
        <f>IF(ISBLANK(E71),"",VLOOKUP(E71,Taules!$C$66:$D$71,2,FALSE))</f>
        <v/>
      </c>
      <c r="G71" s="79"/>
      <c r="H71" s="61" t="str">
        <f>IF(ISBLANK(G71),"",VLOOKUP(G71,Taules!$D$185:$E$228,2,FALSE))</f>
        <v/>
      </c>
      <c r="I71" s="134"/>
      <c r="J71" s="44" t="str">
        <f>IF(ISBLANK(C71),"",VLOOKUP(C71,Taules!$C$58:$F$63,3,FALSE))</f>
        <v/>
      </c>
      <c r="K71" s="44" t="str">
        <f>IF(ISBLANK(C71),"",VLOOKUP(C71,Taules!$C$58:$F$63,4,FALSE))</f>
        <v/>
      </c>
      <c r="L71" s="37" t="str">
        <f t="shared" si="2"/>
        <v/>
      </c>
    </row>
    <row r="72" spans="1:12" x14ac:dyDescent="0.25">
      <c r="A72" s="78"/>
      <c r="B72" s="62" t="str">
        <f>IF(ISBLANK(A72),"",VLOOKUP(A72,Taules!$C$76:$D$182,2,FALSE))</f>
        <v/>
      </c>
      <c r="C72" s="78"/>
      <c r="D72" s="61" t="str">
        <f>IF(ISBLANK(C72),"",VLOOKUP(C72,Taules!$C$58:$D$63,2,FALSE))</f>
        <v/>
      </c>
      <c r="E72" s="79"/>
      <c r="F72" s="44" t="str">
        <f>IF(ISBLANK(E72),"",VLOOKUP(E72,Taules!$C$66:$D$71,2,FALSE))</f>
        <v/>
      </c>
      <c r="G72" s="79"/>
      <c r="H72" s="61" t="str">
        <f>IF(ISBLANK(G72),"",VLOOKUP(G72,Taules!$D$185:$E$228,2,FALSE))</f>
        <v/>
      </c>
      <c r="I72" s="134"/>
      <c r="J72" s="44" t="str">
        <f>IF(ISBLANK(C72),"",VLOOKUP(C72,Taules!$C$58:$F$63,3,FALSE))</f>
        <v/>
      </c>
      <c r="K72" s="44" t="str">
        <f>IF(ISBLANK(C72),"",VLOOKUP(C72,Taules!$C$58:$F$63,4,FALSE))</f>
        <v/>
      </c>
      <c r="L72" s="37" t="str">
        <f t="shared" si="2"/>
        <v/>
      </c>
    </row>
    <row r="73" spans="1:12" x14ac:dyDescent="0.25">
      <c r="A73" s="78"/>
      <c r="B73" s="62" t="str">
        <f>IF(ISBLANK(A73),"",VLOOKUP(A73,Taules!$C$76:$D$182,2,FALSE))</f>
        <v/>
      </c>
      <c r="C73" s="78"/>
      <c r="D73" s="61" t="str">
        <f>IF(ISBLANK(C73),"",VLOOKUP(C73,Taules!$C$58:$D$63,2,FALSE))</f>
        <v/>
      </c>
      <c r="E73" s="79"/>
      <c r="F73" s="44" t="str">
        <f>IF(ISBLANK(E73),"",VLOOKUP(E73,Taules!$C$66:$D$71,2,FALSE))</f>
        <v/>
      </c>
      <c r="G73" s="79"/>
      <c r="H73" s="61" t="str">
        <f>IF(ISBLANK(G73),"",VLOOKUP(G73,Taules!$D$185:$E$228,2,FALSE))</f>
        <v/>
      </c>
      <c r="I73" s="134"/>
      <c r="J73" s="44" t="str">
        <f>IF(ISBLANK(C73),"",VLOOKUP(C73,Taules!$C$58:$F$63,3,FALSE))</f>
        <v/>
      </c>
      <c r="K73" s="44" t="str">
        <f>IF(ISBLANK(C73),"",VLOOKUP(C73,Taules!$C$58:$F$63,4,FALSE))</f>
        <v/>
      </c>
      <c r="L73" s="37" t="str">
        <f t="shared" si="2"/>
        <v/>
      </c>
    </row>
    <row r="74" spans="1:12" x14ac:dyDescent="0.25">
      <c r="A74" s="78"/>
      <c r="B74" s="62" t="str">
        <f>IF(ISBLANK(A74),"",VLOOKUP(A74,Taules!$C$76:$D$182,2,FALSE))</f>
        <v/>
      </c>
      <c r="C74" s="78"/>
      <c r="D74" s="61" t="str">
        <f>IF(ISBLANK(C74),"",VLOOKUP(C74,Taules!$C$58:$D$63,2,FALSE))</f>
        <v/>
      </c>
      <c r="E74" s="79"/>
      <c r="F74" s="44" t="str">
        <f>IF(ISBLANK(E74),"",VLOOKUP(E74,Taules!$C$66:$D$71,2,FALSE))</f>
        <v/>
      </c>
      <c r="G74" s="79"/>
      <c r="H74" s="61" t="str">
        <f>IF(ISBLANK(G74),"",VLOOKUP(G74,Taules!$D$185:$E$228,2,FALSE))</f>
        <v/>
      </c>
      <c r="I74" s="134"/>
      <c r="J74" s="44" t="str">
        <f>IF(ISBLANK(C74),"",VLOOKUP(C74,Taules!$C$58:$F$63,3,FALSE))</f>
        <v/>
      </c>
      <c r="K74" s="44" t="str">
        <f>IF(ISBLANK(C74),"",VLOOKUP(C74,Taules!$C$58:$F$63,4,FALSE))</f>
        <v/>
      </c>
      <c r="L74" s="37" t="str">
        <f t="shared" si="2"/>
        <v/>
      </c>
    </row>
    <row r="75" spans="1:12" x14ac:dyDescent="0.25">
      <c r="A75" s="78"/>
      <c r="B75" s="62" t="str">
        <f>IF(ISBLANK(A75),"",VLOOKUP(A75,Taules!$C$76:$D$182,2,FALSE))</f>
        <v/>
      </c>
      <c r="C75" s="78"/>
      <c r="D75" s="61" t="str">
        <f>IF(ISBLANK(C75),"",VLOOKUP(C75,Taules!$C$58:$D$63,2,FALSE))</f>
        <v/>
      </c>
      <c r="E75" s="79"/>
      <c r="F75" s="44" t="str">
        <f>IF(ISBLANK(E75),"",VLOOKUP(E75,Taules!$C$66:$D$71,2,FALSE))</f>
        <v/>
      </c>
      <c r="G75" s="79"/>
      <c r="H75" s="61" t="str">
        <f>IF(ISBLANK(G75),"",VLOOKUP(G75,Taules!$D$185:$E$228,2,FALSE))</f>
        <v/>
      </c>
      <c r="I75" s="134"/>
      <c r="J75" s="44" t="str">
        <f>IF(ISBLANK(C75),"",VLOOKUP(C75,Taules!$C$58:$F$63,3,FALSE))</f>
        <v/>
      </c>
      <c r="K75" s="44" t="str">
        <f>IF(ISBLANK(C75),"",VLOOKUP(C75,Taules!$C$58:$F$63,4,FALSE))</f>
        <v/>
      </c>
      <c r="L75" s="37" t="str">
        <f t="shared" si="2"/>
        <v/>
      </c>
    </row>
    <row r="76" spans="1:12" x14ac:dyDescent="0.25">
      <c r="A76" s="78"/>
      <c r="B76" s="62" t="str">
        <f>IF(ISBLANK(A76),"",VLOOKUP(A76,Taules!$C$76:$D$182,2,FALSE))</f>
        <v/>
      </c>
      <c r="C76" s="78"/>
      <c r="D76" s="61" t="str">
        <f>IF(ISBLANK(C76),"",VLOOKUP(C76,Taules!$C$58:$D$63,2,FALSE))</f>
        <v/>
      </c>
      <c r="E76" s="79"/>
      <c r="F76" s="44" t="str">
        <f>IF(ISBLANK(E76),"",VLOOKUP(E76,Taules!$C$66:$D$71,2,FALSE))</f>
        <v/>
      </c>
      <c r="G76" s="79"/>
      <c r="H76" s="61" t="str">
        <f>IF(ISBLANK(G76),"",VLOOKUP(G76,Taules!$D$185:$E$228,2,FALSE))</f>
        <v/>
      </c>
      <c r="I76" s="134"/>
      <c r="J76" s="44" t="str">
        <f>IF(ISBLANK(C76),"",VLOOKUP(C76,Taules!$C$58:$F$63,3,FALSE))</f>
        <v/>
      </c>
      <c r="K76" s="44" t="str">
        <f>IF(ISBLANK(C76),"",VLOOKUP(C76,Taules!$C$58:$F$63,4,FALSE))</f>
        <v/>
      </c>
      <c r="L76" s="37" t="str">
        <f t="shared" si="2"/>
        <v/>
      </c>
    </row>
    <row r="77" spans="1:12" x14ac:dyDescent="0.25">
      <c r="A77" s="78"/>
      <c r="B77" s="62" t="str">
        <f>IF(ISBLANK(A77),"",VLOOKUP(A77,Taules!$C$76:$D$182,2,FALSE))</f>
        <v/>
      </c>
      <c r="C77" s="78"/>
      <c r="D77" s="61" t="str">
        <f>IF(ISBLANK(C77),"",VLOOKUP(C77,Taules!$C$58:$D$63,2,FALSE))</f>
        <v/>
      </c>
      <c r="E77" s="79"/>
      <c r="F77" s="44" t="str">
        <f>IF(ISBLANK(E77),"",VLOOKUP(E77,Taules!$C$66:$D$71,2,FALSE))</f>
        <v/>
      </c>
      <c r="G77" s="79"/>
      <c r="H77" s="61" t="str">
        <f>IF(ISBLANK(G77),"",VLOOKUP(G77,Taules!$D$185:$E$228,2,FALSE))</f>
        <v/>
      </c>
      <c r="I77" s="134"/>
      <c r="J77" s="44" t="str">
        <f>IF(ISBLANK(C77),"",VLOOKUP(C77,Taules!$C$58:$F$63,3,FALSE))</f>
        <v/>
      </c>
      <c r="K77" s="44" t="str">
        <f>IF(ISBLANK(C77),"",VLOOKUP(C77,Taules!$C$58:$F$63,4,FALSE))</f>
        <v/>
      </c>
      <c r="L77" s="37" t="str">
        <f t="shared" si="2"/>
        <v/>
      </c>
    </row>
    <row r="78" spans="1:12" x14ac:dyDescent="0.25">
      <c r="A78" s="78"/>
      <c r="B78" s="62" t="str">
        <f>IF(ISBLANK(A78),"",VLOOKUP(A78,Taules!$C$76:$D$182,2,FALSE))</f>
        <v/>
      </c>
      <c r="C78" s="78"/>
      <c r="D78" s="61" t="str">
        <f>IF(ISBLANK(C78),"",VLOOKUP(C78,Taules!$C$58:$D$63,2,FALSE))</f>
        <v/>
      </c>
      <c r="E78" s="79"/>
      <c r="F78" s="44" t="str">
        <f>IF(ISBLANK(E78),"",VLOOKUP(E78,Taules!$C$66:$D$71,2,FALSE))</f>
        <v/>
      </c>
      <c r="G78" s="79"/>
      <c r="H78" s="61" t="str">
        <f>IF(ISBLANK(G78),"",VLOOKUP(G78,Taules!$D$185:$E$228,2,FALSE))</f>
        <v/>
      </c>
      <c r="I78" s="134"/>
      <c r="J78" s="44" t="str">
        <f>IF(ISBLANK(C78),"",VLOOKUP(C78,Taules!$C$58:$F$63,3,FALSE))</f>
        <v/>
      </c>
      <c r="K78" s="44" t="str">
        <f>IF(ISBLANK(C78),"",VLOOKUP(C78,Taules!$C$58:$F$63,4,FALSE))</f>
        <v/>
      </c>
      <c r="L78" s="37" t="str">
        <f t="shared" si="2"/>
        <v/>
      </c>
    </row>
    <row r="79" spans="1:12" x14ac:dyDescent="0.25">
      <c r="A79" s="78"/>
      <c r="B79" s="62" t="str">
        <f>IF(ISBLANK(A79),"",VLOOKUP(A79,Taules!$C$76:$D$182,2,FALSE))</f>
        <v/>
      </c>
      <c r="C79" s="78"/>
      <c r="D79" s="61" t="str">
        <f>IF(ISBLANK(C79),"",VLOOKUP(C79,Taules!$C$58:$D$63,2,FALSE))</f>
        <v/>
      </c>
      <c r="E79" s="79"/>
      <c r="F79" s="44" t="str">
        <f>IF(ISBLANK(E79),"",VLOOKUP(E79,Taules!$C$66:$D$71,2,FALSE))</f>
        <v/>
      </c>
      <c r="G79" s="79"/>
      <c r="H79" s="61" t="str">
        <f>IF(ISBLANK(G79),"",VLOOKUP(G79,Taules!$D$185:$E$228,2,FALSE))</f>
        <v/>
      </c>
      <c r="I79" s="134"/>
      <c r="J79" s="44" t="str">
        <f>IF(ISBLANK(C79),"",VLOOKUP(C79,Taules!$C$58:$F$63,3,FALSE))</f>
        <v/>
      </c>
      <c r="K79" s="44" t="str">
        <f>IF(ISBLANK(C79),"",VLOOKUP(C79,Taules!$C$58:$F$63,4,FALSE))</f>
        <v/>
      </c>
      <c r="L79" s="37" t="str">
        <f t="shared" si="2"/>
        <v/>
      </c>
    </row>
    <row r="80" spans="1:12" x14ac:dyDescent="0.25">
      <c r="A80" s="78"/>
      <c r="B80" s="62" t="str">
        <f>IF(ISBLANK(A80),"",VLOOKUP(A80,Taules!$C$76:$D$182,2,FALSE))</f>
        <v/>
      </c>
      <c r="C80" s="78"/>
      <c r="D80" s="61" t="str">
        <f>IF(ISBLANK(C80),"",VLOOKUP(C80,Taules!$C$58:$D$63,2,FALSE))</f>
        <v/>
      </c>
      <c r="E80" s="79"/>
      <c r="F80" s="44" t="str">
        <f>IF(ISBLANK(E80),"",VLOOKUP(E80,Taules!$C$66:$D$71,2,FALSE))</f>
        <v/>
      </c>
      <c r="G80" s="79"/>
      <c r="H80" s="61" t="str">
        <f>IF(ISBLANK(G80),"",VLOOKUP(G80,Taules!$D$185:$E$228,2,FALSE))</f>
        <v/>
      </c>
      <c r="I80" s="134"/>
      <c r="J80" s="44" t="str">
        <f>IF(ISBLANK(C80),"",VLOOKUP(C80,Taules!$C$58:$F$63,3,FALSE))</f>
        <v/>
      </c>
      <c r="K80" s="44" t="str">
        <f>IF(ISBLANK(C80),"",VLOOKUP(C80,Taules!$C$58:$F$63,4,FALSE))</f>
        <v/>
      </c>
      <c r="L80" s="37" t="str">
        <f t="shared" si="2"/>
        <v/>
      </c>
    </row>
    <row r="81" spans="1:12" x14ac:dyDescent="0.25">
      <c r="A81" s="78"/>
      <c r="B81" s="62" t="str">
        <f>IF(ISBLANK(A81),"",VLOOKUP(A81,Taules!$C$76:$D$182,2,FALSE))</f>
        <v/>
      </c>
      <c r="C81" s="78"/>
      <c r="D81" s="61" t="str">
        <f>IF(ISBLANK(C81),"",VLOOKUP(C81,Taules!$C$58:$D$63,2,FALSE))</f>
        <v/>
      </c>
      <c r="E81" s="79"/>
      <c r="F81" s="44" t="str">
        <f>IF(ISBLANK(E81),"",VLOOKUP(E81,Taules!$C$66:$D$71,2,FALSE))</f>
        <v/>
      </c>
      <c r="G81" s="79"/>
      <c r="H81" s="61" t="str">
        <f>IF(ISBLANK(G81),"",VLOOKUP(G81,Taules!$D$185:$E$228,2,FALSE))</f>
        <v/>
      </c>
      <c r="I81" s="134"/>
      <c r="J81" s="44" t="str">
        <f>IF(ISBLANK(C81),"",VLOOKUP(C81,Taules!$C$58:$F$63,3,FALSE))</f>
        <v/>
      </c>
      <c r="K81" s="44" t="str">
        <f>IF(ISBLANK(C81),"",VLOOKUP(C81,Taules!$C$58:$F$63,4,FALSE))</f>
        <v/>
      </c>
    </row>
    <row r="82" spans="1:12" x14ac:dyDescent="0.25">
      <c r="A82" s="78"/>
      <c r="B82" s="62" t="str">
        <f>IF(ISBLANK(A82),"",VLOOKUP(A82,Taules!$C$76:$D$182,2,FALSE))</f>
        <v/>
      </c>
      <c r="C82" s="78"/>
      <c r="D82" s="61" t="str">
        <f>IF(ISBLANK(C82),"",VLOOKUP(C82,Taules!$C$58:$D$63,2,FALSE))</f>
        <v/>
      </c>
      <c r="E82" s="79"/>
      <c r="F82" s="44" t="str">
        <f>IF(ISBLANK(E82),"",VLOOKUP(E82,Taules!$C$66:$D$71,2,FALSE))</f>
        <v/>
      </c>
      <c r="G82" s="79"/>
      <c r="H82" s="61" t="str">
        <f>IF(ISBLANK(G82),"",VLOOKUP(G82,Taules!$D$185:$E$228,2,FALSE))</f>
        <v/>
      </c>
      <c r="I82" s="134"/>
      <c r="J82" s="44" t="str">
        <f>IF(ISBLANK(C82),"",VLOOKUP(C82,Taules!$C$58:$F$63,3,FALSE))</f>
        <v/>
      </c>
      <c r="K82" s="44" t="str">
        <f>IF(ISBLANK(C82),"",VLOOKUP(C82,Taules!$C$58:$F$63,4,FALSE))</f>
        <v/>
      </c>
    </row>
    <row r="83" spans="1:12" x14ac:dyDescent="0.25">
      <c r="A83" s="78"/>
      <c r="B83" s="62" t="str">
        <f>IF(ISBLANK(A83),"",VLOOKUP(A83,Taules!$C$76:$D$182,2,FALSE))</f>
        <v/>
      </c>
      <c r="C83" s="78"/>
      <c r="D83" s="61" t="str">
        <f>IF(ISBLANK(C83),"",VLOOKUP(C83,Taules!$C$58:$D$63,2,FALSE))</f>
        <v/>
      </c>
      <c r="E83" s="79"/>
      <c r="F83" s="44" t="str">
        <f>IF(ISBLANK(E83),"",VLOOKUP(E83,Taules!$C$66:$D$71,2,FALSE))</f>
        <v/>
      </c>
      <c r="G83" s="79"/>
      <c r="H83" s="61" t="str">
        <f>IF(ISBLANK(G83),"",VLOOKUP(G83,Taules!$D$185:$E$228,2,FALSE))</f>
        <v/>
      </c>
      <c r="I83" s="134"/>
      <c r="J83" s="44" t="str">
        <f>IF(ISBLANK(C83),"",VLOOKUP(C83,Taules!$C$58:$F$63,3,FALSE))</f>
        <v/>
      </c>
      <c r="K83" s="44" t="str">
        <f>IF(ISBLANK(C83),"",VLOOKUP(C83,Taules!$C$58:$F$63,4,FALSE))</f>
        <v/>
      </c>
    </row>
    <row r="84" spans="1:12" x14ac:dyDescent="0.25">
      <c r="A84" s="78"/>
      <c r="B84" s="62" t="str">
        <f>IF(ISBLANK(A84),"",VLOOKUP(A84,Taules!$C$76:$D$182,2,FALSE))</f>
        <v/>
      </c>
      <c r="C84" s="78"/>
      <c r="D84" s="61" t="str">
        <f>IF(ISBLANK(C84),"",VLOOKUP(C84,Taules!$C$58:$D$63,2,FALSE))</f>
        <v/>
      </c>
      <c r="E84" s="79"/>
      <c r="F84" s="44" t="str">
        <f>IF(ISBLANK(E84),"",VLOOKUP(E84,Taules!$C$66:$D$71,2,FALSE))</f>
        <v/>
      </c>
      <c r="G84" s="79"/>
      <c r="H84" s="61" t="str">
        <f>IF(ISBLANK(G84),"",VLOOKUP(G84,Taules!$D$185:$E$228,2,FALSE))</f>
        <v/>
      </c>
      <c r="I84" s="134"/>
      <c r="J84" s="44" t="str">
        <f>IF(ISBLANK(C84),"",VLOOKUP(C84,Taules!$C$58:$F$63,3,FALSE))</f>
        <v/>
      </c>
      <c r="K84" s="44" t="str">
        <f>IF(ISBLANK(C84),"",VLOOKUP(C84,Taules!$C$58:$F$63,4,FALSE))</f>
        <v/>
      </c>
    </row>
    <row r="85" spans="1:12" x14ac:dyDescent="0.25">
      <c r="A85" s="78"/>
      <c r="B85" s="62" t="str">
        <f>IF(ISBLANK(A85),"",VLOOKUP(A85,Taules!$C$76:$D$182,2,FALSE))</f>
        <v/>
      </c>
      <c r="C85" s="78"/>
      <c r="D85" s="61" t="str">
        <f>IF(ISBLANK(C85),"",VLOOKUP(C85,Taules!$C$58:$D$63,2,FALSE))</f>
        <v/>
      </c>
      <c r="E85" s="79"/>
      <c r="F85" s="44" t="str">
        <f>IF(ISBLANK(E85),"",VLOOKUP(E85,Taules!$C$66:$D$71,2,FALSE))</f>
        <v/>
      </c>
      <c r="G85" s="79"/>
      <c r="H85" s="61" t="str">
        <f>IF(ISBLANK(G85),"",VLOOKUP(G85,Taules!$D$185:$E$228,2,FALSE))</f>
        <v/>
      </c>
      <c r="I85" s="134"/>
      <c r="J85" s="44" t="str">
        <f>IF(ISBLANK(C85),"",VLOOKUP(C85,Taules!$C$58:$F$63,3,FALSE))</f>
        <v/>
      </c>
      <c r="K85" s="44" t="str">
        <f>IF(ISBLANK(C85),"",VLOOKUP(C85,Taules!$C$58:$F$63,4,FALSE))</f>
        <v/>
      </c>
    </row>
    <row r="86" spans="1:12" x14ac:dyDescent="0.25">
      <c r="A86" s="78"/>
      <c r="B86" s="62" t="str">
        <f>IF(ISBLANK(A86),"",VLOOKUP(A86,Taules!$C$76:$D$182,2,FALSE))</f>
        <v/>
      </c>
      <c r="C86" s="78"/>
      <c r="D86" s="61" t="str">
        <f>IF(ISBLANK(C86),"",VLOOKUP(C86,Taules!$C$58:$D$63,2,FALSE))</f>
        <v/>
      </c>
      <c r="E86" s="79"/>
      <c r="F86" s="44" t="str">
        <f>IF(ISBLANK(E86),"",VLOOKUP(E86,Taules!$C$66:$D$71,2,FALSE))</f>
        <v/>
      </c>
      <c r="G86" s="79"/>
      <c r="H86" s="61" t="str">
        <f>IF(ISBLANK(G86),"",VLOOKUP(G86,Taules!$D$185:$E$228,2,FALSE))</f>
        <v/>
      </c>
      <c r="I86" s="134"/>
      <c r="J86" s="44" t="str">
        <f>IF(ISBLANK(C86),"",VLOOKUP(C86,Taules!$C$58:$F$63,3,FALSE))</f>
        <v/>
      </c>
      <c r="K86" s="44" t="str">
        <f>IF(ISBLANK(C86),"",VLOOKUP(C86,Taules!$C$58:$F$63,4,FALSE))</f>
        <v/>
      </c>
    </row>
    <row r="87" spans="1:12" x14ac:dyDescent="0.25">
      <c r="A87" s="78"/>
      <c r="B87" s="62" t="str">
        <f>IF(ISBLANK(A87),"",VLOOKUP(A87,Taules!$C$76:$D$182,2,FALSE))</f>
        <v/>
      </c>
      <c r="C87" s="78"/>
      <c r="D87" s="61" t="str">
        <f>IF(ISBLANK(C87),"",VLOOKUP(C87,Taules!$C$58:$D$63,2,FALSE))</f>
        <v/>
      </c>
      <c r="E87" s="79"/>
      <c r="F87" s="44" t="str">
        <f>IF(ISBLANK(E87),"",VLOOKUP(E87,Taules!$C$66:$D$71,2,FALSE))</f>
        <v/>
      </c>
      <c r="G87" s="79"/>
      <c r="H87" s="61" t="str">
        <f>IF(ISBLANK(G87),"",VLOOKUP(G87,Taules!$D$185:$E$228,2,FALSE))</f>
        <v/>
      </c>
      <c r="I87" s="134"/>
      <c r="J87" s="44" t="str">
        <f>IF(ISBLANK(C87),"",VLOOKUP(C87,Taules!$C$58:$F$63,3,FALSE))</f>
        <v/>
      </c>
      <c r="K87" s="44" t="str">
        <f>IF(ISBLANK(C87),"",VLOOKUP(C87,Taules!$C$58:$F$63,4,FALSE))</f>
        <v/>
      </c>
      <c r="L87" s="37" t="str">
        <f t="shared" ref="L87:L97" si="3">IF(OR(ISBLANK(A87),ISBLANK(C87),ISBLANK(E87),ISBLANK(G87),ISBLANK(I87)),IF(ISBLANK($C$8),"",IF(AND(ISBLANK(A87),ISBLANK(C87),ISBLANK(E87),ISBLANK(G87),ISBLANK(I87)),"","Cal introduïr dades a totes les cel·les salmó")),"")</f>
        <v/>
      </c>
    </row>
    <row r="88" spans="1:12" x14ac:dyDescent="0.25">
      <c r="A88" s="78"/>
      <c r="B88" s="62" t="str">
        <f>IF(ISBLANK(A88),"",VLOOKUP(A88,Taules!$C$76:$D$182,2,FALSE))</f>
        <v/>
      </c>
      <c r="C88" s="78"/>
      <c r="D88" s="61" t="str">
        <f>IF(ISBLANK(C88),"",VLOOKUP(C88,Taules!$C$58:$D$63,2,FALSE))</f>
        <v/>
      </c>
      <c r="E88" s="79"/>
      <c r="F88" s="44" t="str">
        <f>IF(ISBLANK(E88),"",VLOOKUP(E88,Taules!$C$66:$D$71,2,FALSE))</f>
        <v/>
      </c>
      <c r="G88" s="79"/>
      <c r="H88" s="61" t="str">
        <f>IF(ISBLANK(G88),"",VLOOKUP(G88,Taules!$D$185:$E$228,2,FALSE))</f>
        <v/>
      </c>
      <c r="I88" s="134"/>
      <c r="J88" s="44" t="str">
        <f>IF(ISBLANK(C88),"",VLOOKUP(C88,Taules!$C$58:$F$63,3,FALSE))</f>
        <v/>
      </c>
      <c r="K88" s="44" t="str">
        <f>IF(ISBLANK(C88),"",VLOOKUP(C88,Taules!$C$58:$F$63,4,FALSE))</f>
        <v/>
      </c>
      <c r="L88" s="37" t="str">
        <f t="shared" si="3"/>
        <v/>
      </c>
    </row>
    <row r="89" spans="1:12" x14ac:dyDescent="0.25">
      <c r="A89" s="78"/>
      <c r="B89" s="62" t="str">
        <f>IF(ISBLANK(A89),"",VLOOKUP(A89,Taules!$C$76:$D$182,2,FALSE))</f>
        <v/>
      </c>
      <c r="C89" s="78"/>
      <c r="D89" s="61" t="str">
        <f>IF(ISBLANK(C89),"",VLOOKUP(C89,Taules!$C$58:$D$63,2,FALSE))</f>
        <v/>
      </c>
      <c r="E89" s="79"/>
      <c r="F89" s="44" t="str">
        <f>IF(ISBLANK(E89),"",VLOOKUP(E89,Taules!$C$66:$D$71,2,FALSE))</f>
        <v/>
      </c>
      <c r="G89" s="79"/>
      <c r="H89" s="61" t="str">
        <f>IF(ISBLANK(G89),"",VLOOKUP(G89,Taules!$D$185:$E$228,2,FALSE))</f>
        <v/>
      </c>
      <c r="I89" s="134"/>
      <c r="J89" s="44" t="str">
        <f>IF(ISBLANK(C89),"",VLOOKUP(C89,Taules!$C$58:$F$63,3,FALSE))</f>
        <v/>
      </c>
      <c r="K89" s="44" t="str">
        <f>IF(ISBLANK(C89),"",VLOOKUP(C89,Taules!$C$58:$F$63,4,FALSE))</f>
        <v/>
      </c>
      <c r="L89" s="37" t="str">
        <f t="shared" si="3"/>
        <v/>
      </c>
    </row>
    <row r="90" spans="1:12" x14ac:dyDescent="0.25">
      <c r="A90" s="78"/>
      <c r="B90" s="62" t="str">
        <f>IF(ISBLANK(A90),"",VLOOKUP(A90,Taules!$C$76:$D$182,2,FALSE))</f>
        <v/>
      </c>
      <c r="C90" s="78"/>
      <c r="D90" s="61" t="str">
        <f>IF(ISBLANK(C90),"",VLOOKUP(C90,Taules!$C$58:$D$63,2,FALSE))</f>
        <v/>
      </c>
      <c r="E90" s="79"/>
      <c r="F90" s="44" t="str">
        <f>IF(ISBLANK(E90),"",VLOOKUP(E90,Taules!$C$66:$D$71,2,FALSE))</f>
        <v/>
      </c>
      <c r="G90" s="79"/>
      <c r="H90" s="61" t="str">
        <f>IF(ISBLANK(G90),"",VLOOKUP(G90,Taules!$D$185:$E$228,2,FALSE))</f>
        <v/>
      </c>
      <c r="I90" s="134"/>
      <c r="J90" s="44" t="str">
        <f>IF(ISBLANK(C90),"",VLOOKUP(C90,Taules!$C$58:$F$63,3,FALSE))</f>
        <v/>
      </c>
      <c r="K90" s="44" t="str">
        <f>IF(ISBLANK(C90),"",VLOOKUP(C90,Taules!$C$58:$F$63,4,FALSE))</f>
        <v/>
      </c>
      <c r="L90" s="37" t="str">
        <f t="shared" si="3"/>
        <v/>
      </c>
    </row>
    <row r="91" spans="1:12" x14ac:dyDescent="0.25">
      <c r="A91" s="78"/>
      <c r="B91" s="62" t="str">
        <f>IF(ISBLANK(A91),"",VLOOKUP(A91,Taules!$C$76:$D$182,2,FALSE))</f>
        <v/>
      </c>
      <c r="C91" s="78"/>
      <c r="D91" s="61" t="str">
        <f>IF(ISBLANK(C91),"",VLOOKUP(C91,Taules!$C$58:$D$63,2,FALSE))</f>
        <v/>
      </c>
      <c r="E91" s="79"/>
      <c r="F91" s="44" t="str">
        <f>IF(ISBLANK(E91),"",VLOOKUP(E91,Taules!$C$66:$D$71,2,FALSE))</f>
        <v/>
      </c>
      <c r="G91" s="79"/>
      <c r="H91" s="61" t="str">
        <f>IF(ISBLANK(G91),"",VLOOKUP(G91,Taules!$D$185:$E$228,2,FALSE))</f>
        <v/>
      </c>
      <c r="I91" s="134"/>
      <c r="J91" s="44" t="str">
        <f>IF(ISBLANK(C91),"",VLOOKUP(C91,Taules!$C$58:$F$63,3,FALSE))</f>
        <v/>
      </c>
      <c r="K91" s="44" t="str">
        <f>IF(ISBLANK(C91),"",VLOOKUP(C91,Taules!$C$58:$F$63,4,FALSE))</f>
        <v/>
      </c>
      <c r="L91" s="37" t="str">
        <f t="shared" si="3"/>
        <v/>
      </c>
    </row>
    <row r="92" spans="1:12" x14ac:dyDescent="0.25">
      <c r="A92" s="78"/>
      <c r="B92" s="62" t="str">
        <f>IF(ISBLANK(A92),"",VLOOKUP(A92,Taules!$C$76:$D$182,2,FALSE))</f>
        <v/>
      </c>
      <c r="C92" s="78"/>
      <c r="D92" s="61" t="str">
        <f>IF(ISBLANK(C92),"",VLOOKUP(C92,Taules!$C$58:$D$63,2,FALSE))</f>
        <v/>
      </c>
      <c r="E92" s="79"/>
      <c r="F92" s="44" t="str">
        <f>IF(ISBLANK(E92),"",VLOOKUP(E92,Taules!$C$66:$D$71,2,FALSE))</f>
        <v/>
      </c>
      <c r="G92" s="79"/>
      <c r="H92" s="61" t="str">
        <f>IF(ISBLANK(G92),"",VLOOKUP(G92,Taules!$D$185:$E$228,2,FALSE))</f>
        <v/>
      </c>
      <c r="I92" s="134"/>
      <c r="J92" s="44" t="str">
        <f>IF(ISBLANK(C92),"",VLOOKUP(C92,Taules!$C$58:$F$63,3,FALSE))</f>
        <v/>
      </c>
      <c r="K92" s="44" t="str">
        <f>IF(ISBLANK(C92),"",VLOOKUP(C92,Taules!$C$58:$F$63,4,FALSE))</f>
        <v/>
      </c>
      <c r="L92" s="37" t="str">
        <f t="shared" si="3"/>
        <v/>
      </c>
    </row>
    <row r="93" spans="1:12" x14ac:dyDescent="0.25">
      <c r="A93" s="78"/>
      <c r="B93" s="62" t="str">
        <f>IF(ISBLANK(A93),"",VLOOKUP(A93,Taules!$C$76:$D$182,2,FALSE))</f>
        <v/>
      </c>
      <c r="C93" s="78"/>
      <c r="D93" s="61" t="str">
        <f>IF(ISBLANK(C93),"",VLOOKUP(C93,Taules!$C$58:$D$63,2,FALSE))</f>
        <v/>
      </c>
      <c r="E93" s="79"/>
      <c r="F93" s="44" t="str">
        <f>IF(ISBLANK(E93),"",VLOOKUP(E93,Taules!$C$66:$D$71,2,FALSE))</f>
        <v/>
      </c>
      <c r="G93" s="79"/>
      <c r="H93" s="61" t="str">
        <f>IF(ISBLANK(G93),"",VLOOKUP(G93,Taules!$D$185:$E$228,2,FALSE))</f>
        <v/>
      </c>
      <c r="I93" s="134"/>
      <c r="J93" s="44" t="str">
        <f>IF(ISBLANK(C93),"",VLOOKUP(C93,Taules!$C$58:$F$63,3,FALSE))</f>
        <v/>
      </c>
      <c r="K93" s="44" t="str">
        <f>IF(ISBLANK(C93),"",VLOOKUP(C93,Taules!$C$58:$F$63,4,FALSE))</f>
        <v/>
      </c>
      <c r="L93" s="37" t="str">
        <f t="shared" si="3"/>
        <v/>
      </c>
    </row>
    <row r="94" spans="1:12" x14ac:dyDescent="0.25">
      <c r="A94" s="78"/>
      <c r="B94" s="62" t="str">
        <f>IF(ISBLANK(A94),"",VLOOKUP(A94,Taules!$C$76:$D$182,2,FALSE))</f>
        <v/>
      </c>
      <c r="C94" s="78"/>
      <c r="D94" s="61" t="str">
        <f>IF(ISBLANK(C94),"",VLOOKUP(C94,Taules!$C$58:$D$63,2,FALSE))</f>
        <v/>
      </c>
      <c r="E94" s="79"/>
      <c r="F94" s="44" t="str">
        <f>IF(ISBLANK(E94),"",VLOOKUP(E94,Taules!$C$66:$D$71,2,FALSE))</f>
        <v/>
      </c>
      <c r="G94" s="79"/>
      <c r="H94" s="61" t="str">
        <f>IF(ISBLANK(G94),"",VLOOKUP(G94,Taules!$D$185:$E$228,2,FALSE))</f>
        <v/>
      </c>
      <c r="I94" s="134"/>
      <c r="J94" s="44" t="str">
        <f>IF(ISBLANK(C94),"",VLOOKUP(C94,Taules!$C$58:$F$63,3,FALSE))</f>
        <v/>
      </c>
      <c r="K94" s="44" t="str">
        <f>IF(ISBLANK(C94),"",VLOOKUP(C94,Taules!$C$58:$F$63,4,FALSE))</f>
        <v/>
      </c>
      <c r="L94" s="37" t="str">
        <f t="shared" si="3"/>
        <v/>
      </c>
    </row>
    <row r="95" spans="1:12" x14ac:dyDescent="0.25">
      <c r="A95" s="78"/>
      <c r="B95" s="62" t="str">
        <f>IF(ISBLANK(A95),"",VLOOKUP(A95,Taules!$C$76:$D$182,2,FALSE))</f>
        <v/>
      </c>
      <c r="C95" s="78"/>
      <c r="D95" s="61" t="str">
        <f>IF(ISBLANK(C95),"",VLOOKUP(C95,Taules!$C$58:$D$63,2,FALSE))</f>
        <v/>
      </c>
      <c r="E95" s="79"/>
      <c r="F95" s="44" t="str">
        <f>IF(ISBLANK(E95),"",VLOOKUP(E95,Taules!$C$66:$D$71,2,FALSE))</f>
        <v/>
      </c>
      <c r="G95" s="79"/>
      <c r="H95" s="61" t="str">
        <f>IF(ISBLANK(G95),"",VLOOKUP(G95,Taules!$D$185:$E$228,2,FALSE))</f>
        <v/>
      </c>
      <c r="I95" s="134"/>
      <c r="J95" s="44" t="str">
        <f>IF(ISBLANK(C95),"",VLOOKUP(C95,Taules!$C$58:$F$63,3,FALSE))</f>
        <v/>
      </c>
      <c r="K95" s="44" t="str">
        <f>IF(ISBLANK(C95),"",VLOOKUP(C95,Taules!$C$58:$F$63,4,FALSE))</f>
        <v/>
      </c>
      <c r="L95" s="37" t="str">
        <f t="shared" si="3"/>
        <v/>
      </c>
    </row>
    <row r="96" spans="1:12" x14ac:dyDescent="0.25">
      <c r="A96" s="78"/>
      <c r="B96" s="62" t="str">
        <f>IF(ISBLANK(A96),"",VLOOKUP(A96,Taules!$C$76:$D$182,2,FALSE))</f>
        <v/>
      </c>
      <c r="C96" s="78"/>
      <c r="D96" s="61" t="str">
        <f>IF(ISBLANK(C96),"",VLOOKUP(C96,Taules!$C$58:$D$63,2,FALSE))</f>
        <v/>
      </c>
      <c r="E96" s="79"/>
      <c r="F96" s="44" t="str">
        <f>IF(ISBLANK(E96),"",VLOOKUP(E96,Taules!$C$66:$D$71,2,FALSE))</f>
        <v/>
      </c>
      <c r="G96" s="79"/>
      <c r="H96" s="61" t="str">
        <f>IF(ISBLANK(G96),"",VLOOKUP(G96,Taules!$D$185:$E$228,2,FALSE))</f>
        <v/>
      </c>
      <c r="I96" s="134"/>
      <c r="J96" s="44" t="str">
        <f>IF(ISBLANK(C96),"",VLOOKUP(C96,Taules!$C$58:$F$63,3,FALSE))</f>
        <v/>
      </c>
      <c r="K96" s="44" t="str">
        <f>IF(ISBLANK(C96),"",VLOOKUP(C96,Taules!$C$58:$F$63,4,FALSE))</f>
        <v/>
      </c>
      <c r="L96" s="37" t="str">
        <f t="shared" si="3"/>
        <v/>
      </c>
    </row>
    <row r="97" spans="1:12" x14ac:dyDescent="0.25">
      <c r="A97" s="78"/>
      <c r="B97" s="62" t="str">
        <f>IF(ISBLANK(A97),"",VLOOKUP(A97,Taules!$C$76:$D$182,2,FALSE))</f>
        <v/>
      </c>
      <c r="C97" s="78"/>
      <c r="D97" s="61" t="str">
        <f>IF(ISBLANK(C97),"",VLOOKUP(C97,Taules!$C$58:$D$63,2,FALSE))</f>
        <v/>
      </c>
      <c r="E97" s="79"/>
      <c r="F97" s="44" t="str">
        <f>IF(ISBLANK(E97),"",VLOOKUP(E97,Taules!$C$66:$D$71,2,FALSE))</f>
        <v/>
      </c>
      <c r="G97" s="79"/>
      <c r="H97" s="61" t="str">
        <f>IF(ISBLANK(G97),"",VLOOKUP(G97,Taules!$D$185:$E$228,2,FALSE))</f>
        <v/>
      </c>
      <c r="I97" s="134"/>
      <c r="J97" s="44" t="str">
        <f>IF(ISBLANK(C97),"",VLOOKUP(C97,Taules!$C$58:$F$63,3,FALSE))</f>
        <v/>
      </c>
      <c r="K97" s="44" t="str">
        <f>IF(ISBLANK(C97),"",VLOOKUP(C97,Taules!$C$58:$F$63,4,FALSE))</f>
        <v/>
      </c>
      <c r="L97" s="37" t="str">
        <f t="shared" si="3"/>
        <v/>
      </c>
    </row>
    <row r="98" spans="1:12" x14ac:dyDescent="0.25">
      <c r="A98" s="78"/>
      <c r="B98" s="62" t="str">
        <f>IF(ISBLANK(A98),"",VLOOKUP(A98,Taules!$C$76:$D$182,2,FALSE))</f>
        <v/>
      </c>
      <c r="C98" s="78"/>
      <c r="D98" s="61" t="str">
        <f>IF(ISBLANK(C98),"",VLOOKUP(C98,Taules!$C$58:$D$63,2,FALSE))</f>
        <v/>
      </c>
      <c r="E98" s="79"/>
      <c r="F98" s="44" t="str">
        <f>IF(ISBLANK(E98),"",VLOOKUP(E98,Taules!$C$66:$D$71,2,FALSE))</f>
        <v/>
      </c>
      <c r="G98" s="79"/>
      <c r="H98" s="61" t="str">
        <f>IF(ISBLANK(G98),"",VLOOKUP(G98,Taules!$D$185:$E$228,2,FALSE))</f>
        <v/>
      </c>
      <c r="I98" s="134"/>
      <c r="J98" s="44" t="str">
        <f>IF(ISBLANK(C98),"",VLOOKUP(C98,Taules!$C$58:$F$63,3,FALSE))</f>
        <v/>
      </c>
      <c r="K98" s="44" t="str">
        <f>IF(ISBLANK(C98),"",VLOOKUP(C98,Taules!$C$58:$F$63,4,FALSE))</f>
        <v/>
      </c>
    </row>
    <row r="99" spans="1:12" x14ac:dyDescent="0.25">
      <c r="A99" s="78"/>
      <c r="B99" s="62" t="str">
        <f>IF(ISBLANK(A99),"",VLOOKUP(A99,Taules!$C$76:$D$182,2,FALSE))</f>
        <v/>
      </c>
      <c r="C99" s="78"/>
      <c r="D99" s="61" t="str">
        <f>IF(ISBLANK(C99),"",VLOOKUP(C99,Taules!$C$58:$D$63,2,FALSE))</f>
        <v/>
      </c>
      <c r="E99" s="79"/>
      <c r="F99" s="44" t="str">
        <f>IF(ISBLANK(E99),"",VLOOKUP(E99,Taules!$C$66:$D$71,2,FALSE))</f>
        <v/>
      </c>
      <c r="G99" s="79"/>
      <c r="H99" s="61" t="str">
        <f>IF(ISBLANK(G99),"",VLOOKUP(G99,Taules!$D$185:$E$228,2,FALSE))</f>
        <v/>
      </c>
      <c r="I99" s="134"/>
      <c r="J99" s="44" t="str">
        <f>IF(ISBLANK(C99),"",VLOOKUP(C99,Taules!$C$58:$F$63,3,FALSE))</f>
        <v/>
      </c>
      <c r="K99" s="44" t="str">
        <f>IF(ISBLANK(C99),"",VLOOKUP(C99,Taules!$C$58:$F$63,4,FALSE))</f>
        <v/>
      </c>
    </row>
    <row r="100" spans="1:12" x14ac:dyDescent="0.25">
      <c r="A100" s="78"/>
      <c r="B100" s="62" t="str">
        <f>IF(ISBLANK(A100),"",VLOOKUP(A100,Taules!$C$76:$D$182,2,FALSE))</f>
        <v/>
      </c>
      <c r="C100" s="78"/>
      <c r="D100" s="61" t="str">
        <f>IF(ISBLANK(C100),"",VLOOKUP(C100,Taules!$C$58:$D$63,2,FALSE))</f>
        <v/>
      </c>
      <c r="E100" s="79"/>
      <c r="F100" s="44" t="str">
        <f>IF(ISBLANK(E100),"",VLOOKUP(E100,Taules!$C$66:$D$71,2,FALSE))</f>
        <v/>
      </c>
      <c r="G100" s="79"/>
      <c r="H100" s="61" t="str">
        <f>IF(ISBLANK(G100),"",VLOOKUP(G100,Taules!$D$185:$E$228,2,FALSE))</f>
        <v/>
      </c>
      <c r="I100" s="134"/>
      <c r="J100" s="44" t="str">
        <f>IF(ISBLANK(C100),"",VLOOKUP(C100,Taules!$C$58:$F$63,3,FALSE))</f>
        <v/>
      </c>
      <c r="K100" s="44" t="str">
        <f>IF(ISBLANK(C100),"",VLOOKUP(C100,Taules!$C$58:$F$63,4,FALSE))</f>
        <v/>
      </c>
    </row>
    <row r="101" spans="1:12" x14ac:dyDescent="0.25">
      <c r="A101" s="78"/>
      <c r="B101" s="62" t="str">
        <f>IF(ISBLANK(A101),"",VLOOKUP(A101,Taules!$C$76:$D$182,2,FALSE))</f>
        <v/>
      </c>
      <c r="C101" s="78"/>
      <c r="D101" s="61" t="str">
        <f>IF(ISBLANK(C101),"",VLOOKUP(C101,Taules!$C$58:$D$63,2,FALSE))</f>
        <v/>
      </c>
      <c r="E101" s="79"/>
      <c r="F101" s="44" t="str">
        <f>IF(ISBLANK(E101),"",VLOOKUP(E101,Taules!$C$66:$D$71,2,FALSE))</f>
        <v/>
      </c>
      <c r="G101" s="79"/>
      <c r="H101" s="61" t="str">
        <f>IF(ISBLANK(G101),"",VLOOKUP(G101,Taules!$D$185:$E$228,2,FALSE))</f>
        <v/>
      </c>
      <c r="I101" s="134"/>
      <c r="J101" s="44" t="str">
        <f>IF(ISBLANK(C101),"",VLOOKUP(C101,Taules!$C$58:$F$63,3,FALSE))</f>
        <v/>
      </c>
      <c r="K101" s="44" t="str">
        <f>IF(ISBLANK(C101),"",VLOOKUP(C101,Taules!$C$58:$F$63,4,FALSE))</f>
        <v/>
      </c>
    </row>
    <row r="102" spans="1:12" x14ac:dyDescent="0.25">
      <c r="A102" s="78"/>
      <c r="B102" s="62" t="str">
        <f>IF(ISBLANK(A102),"",VLOOKUP(A102,Taules!$C$76:$D$182,2,FALSE))</f>
        <v/>
      </c>
      <c r="C102" s="78"/>
      <c r="D102" s="61" t="str">
        <f>IF(ISBLANK(C102),"",VLOOKUP(C102,Taules!$C$58:$D$63,2,FALSE))</f>
        <v/>
      </c>
      <c r="E102" s="79"/>
      <c r="F102" s="44" t="str">
        <f>IF(ISBLANK(E102),"",VLOOKUP(E102,Taules!$C$66:$D$71,2,FALSE))</f>
        <v/>
      </c>
      <c r="G102" s="79"/>
      <c r="H102" s="61" t="str">
        <f>IF(ISBLANK(G102),"",VLOOKUP(G102,Taules!$D$185:$E$228,2,FALSE))</f>
        <v/>
      </c>
      <c r="I102" s="134"/>
      <c r="J102" s="44" t="str">
        <f>IF(ISBLANK(C102),"",VLOOKUP(C102,Taules!$C$58:$F$63,3,FALSE))</f>
        <v/>
      </c>
      <c r="K102" s="44" t="str">
        <f>IF(ISBLANK(C102),"",VLOOKUP(C102,Taules!$C$58:$F$63,4,FALSE))</f>
        <v/>
      </c>
    </row>
    <row r="103" spans="1:12" x14ac:dyDescent="0.25">
      <c r="A103" s="78"/>
      <c r="B103" s="62" t="str">
        <f>IF(ISBLANK(A103),"",VLOOKUP(A103,Taules!$C$76:$D$182,2,FALSE))</f>
        <v/>
      </c>
      <c r="C103" s="78"/>
      <c r="D103" s="61" t="str">
        <f>IF(ISBLANK(C103),"",VLOOKUP(C103,Taules!$C$58:$D$63,2,FALSE))</f>
        <v/>
      </c>
      <c r="E103" s="79"/>
      <c r="F103" s="44" t="str">
        <f>IF(ISBLANK(E103),"",VLOOKUP(E103,Taules!$C$66:$D$71,2,FALSE))</f>
        <v/>
      </c>
      <c r="G103" s="79"/>
      <c r="H103" s="61" t="str">
        <f>IF(ISBLANK(G103),"",VLOOKUP(G103,Taules!$D$185:$E$228,2,FALSE))</f>
        <v/>
      </c>
      <c r="I103" s="134"/>
      <c r="J103" s="44" t="str">
        <f>IF(ISBLANK(C103),"",VLOOKUP(C103,Taules!$C$58:$F$63,3,FALSE))</f>
        <v/>
      </c>
      <c r="K103" s="44" t="str">
        <f>IF(ISBLANK(C103),"",VLOOKUP(C103,Taules!$C$58:$F$63,4,FALSE))</f>
        <v/>
      </c>
    </row>
    <row r="104" spans="1:12" x14ac:dyDescent="0.25">
      <c r="A104" s="78"/>
      <c r="B104" s="62" t="str">
        <f>IF(ISBLANK(A104),"",VLOOKUP(A104,Taules!$C$76:$D$182,2,FALSE))</f>
        <v/>
      </c>
      <c r="C104" s="78"/>
      <c r="D104" s="61" t="str">
        <f>IF(ISBLANK(C104),"",VLOOKUP(C104,Taules!$C$58:$D$63,2,FALSE))</f>
        <v/>
      </c>
      <c r="E104" s="79"/>
      <c r="F104" s="44" t="str">
        <f>IF(ISBLANK(E104),"",VLOOKUP(E104,Taules!$C$66:$D$71,2,FALSE))</f>
        <v/>
      </c>
      <c r="G104" s="79"/>
      <c r="H104" s="61" t="str">
        <f>IF(ISBLANK(G104),"",VLOOKUP(G104,Taules!$D$185:$E$228,2,FALSE))</f>
        <v/>
      </c>
      <c r="I104" s="134"/>
      <c r="J104" s="44" t="str">
        <f>IF(ISBLANK(C104),"",VLOOKUP(C104,Taules!$C$58:$F$63,3,FALSE))</f>
        <v/>
      </c>
      <c r="K104" s="44" t="str">
        <f>IF(ISBLANK(C104),"",VLOOKUP(C104,Taules!$C$58:$F$63,4,FALSE))</f>
        <v/>
      </c>
      <c r="L104" s="37" t="str">
        <f t="shared" ref="L104:L114" si="4">IF(OR(ISBLANK(A104),ISBLANK(C104),ISBLANK(E104),ISBLANK(G104),ISBLANK(I104)),IF(ISBLANK($C$8),"",IF(AND(ISBLANK(A104),ISBLANK(C104),ISBLANK(E104),ISBLANK(G104),ISBLANK(I104)),"","Cal introduïr dades a totes les cel·les salmó")),"")</f>
        <v/>
      </c>
    </row>
    <row r="105" spans="1:12" x14ac:dyDescent="0.25">
      <c r="A105" s="78"/>
      <c r="B105" s="62" t="str">
        <f>IF(ISBLANK(A105),"",VLOOKUP(A105,Taules!$C$76:$D$182,2,FALSE))</f>
        <v/>
      </c>
      <c r="C105" s="78"/>
      <c r="D105" s="61" t="str">
        <f>IF(ISBLANK(C105),"",VLOOKUP(C105,Taules!$C$58:$D$63,2,FALSE))</f>
        <v/>
      </c>
      <c r="E105" s="79"/>
      <c r="F105" s="44" t="str">
        <f>IF(ISBLANK(E105),"",VLOOKUP(E105,Taules!$C$66:$D$71,2,FALSE))</f>
        <v/>
      </c>
      <c r="G105" s="79"/>
      <c r="H105" s="61" t="str">
        <f>IF(ISBLANK(G105),"",VLOOKUP(G105,Taules!$D$185:$E$228,2,FALSE))</f>
        <v/>
      </c>
      <c r="I105" s="134"/>
      <c r="J105" s="44" t="str">
        <f>IF(ISBLANK(C105),"",VLOOKUP(C105,Taules!$C$58:$F$63,3,FALSE))</f>
        <v/>
      </c>
      <c r="K105" s="44" t="str">
        <f>IF(ISBLANK(C105),"",VLOOKUP(C105,Taules!$C$58:$F$63,4,FALSE))</f>
        <v/>
      </c>
      <c r="L105" s="37" t="str">
        <f t="shared" si="4"/>
        <v/>
      </c>
    </row>
    <row r="106" spans="1:12" x14ac:dyDescent="0.25">
      <c r="A106" s="78"/>
      <c r="B106" s="62" t="str">
        <f>IF(ISBLANK(A106),"",VLOOKUP(A106,Taules!$C$76:$D$182,2,FALSE))</f>
        <v/>
      </c>
      <c r="C106" s="78"/>
      <c r="D106" s="61" t="str">
        <f>IF(ISBLANK(C106),"",VLOOKUP(C106,Taules!$C$58:$D$63,2,FALSE))</f>
        <v/>
      </c>
      <c r="E106" s="79"/>
      <c r="F106" s="44" t="str">
        <f>IF(ISBLANK(E106),"",VLOOKUP(E106,Taules!$C$66:$D$71,2,FALSE))</f>
        <v/>
      </c>
      <c r="G106" s="79"/>
      <c r="H106" s="61" t="str">
        <f>IF(ISBLANK(G106),"",VLOOKUP(G106,Taules!$D$185:$E$228,2,FALSE))</f>
        <v/>
      </c>
      <c r="I106" s="134"/>
      <c r="J106" s="44" t="str">
        <f>IF(ISBLANK(C106),"",VLOOKUP(C106,Taules!$C$58:$F$63,3,FALSE))</f>
        <v/>
      </c>
      <c r="K106" s="44" t="str">
        <f>IF(ISBLANK(C106),"",VLOOKUP(C106,Taules!$C$58:$F$63,4,FALSE))</f>
        <v/>
      </c>
      <c r="L106" s="37" t="str">
        <f t="shared" si="4"/>
        <v/>
      </c>
    </row>
    <row r="107" spans="1:12" x14ac:dyDescent="0.25">
      <c r="A107" s="78"/>
      <c r="B107" s="62" t="str">
        <f>IF(ISBLANK(A107),"",VLOOKUP(A107,Taules!$C$76:$D$182,2,FALSE))</f>
        <v/>
      </c>
      <c r="C107" s="78"/>
      <c r="D107" s="61" t="str">
        <f>IF(ISBLANK(C107),"",VLOOKUP(C107,Taules!$C$58:$D$63,2,FALSE))</f>
        <v/>
      </c>
      <c r="E107" s="79"/>
      <c r="F107" s="44" t="str">
        <f>IF(ISBLANK(E107),"",VLOOKUP(E107,Taules!$C$66:$D$71,2,FALSE))</f>
        <v/>
      </c>
      <c r="G107" s="79"/>
      <c r="H107" s="61" t="str">
        <f>IF(ISBLANK(G107),"",VLOOKUP(G107,Taules!$D$185:$E$228,2,FALSE))</f>
        <v/>
      </c>
      <c r="I107" s="134"/>
      <c r="J107" s="44" t="str">
        <f>IF(ISBLANK(C107),"",VLOOKUP(C107,Taules!$C$58:$F$63,3,FALSE))</f>
        <v/>
      </c>
      <c r="K107" s="44" t="str">
        <f>IF(ISBLANK(C107),"",VLOOKUP(C107,Taules!$C$58:$F$63,4,FALSE))</f>
        <v/>
      </c>
      <c r="L107" s="37" t="str">
        <f t="shared" si="4"/>
        <v/>
      </c>
    </row>
    <row r="108" spans="1:12" x14ac:dyDescent="0.25">
      <c r="A108" s="78"/>
      <c r="B108" s="62" t="str">
        <f>IF(ISBLANK(A108),"",VLOOKUP(A108,Taules!$C$76:$D$182,2,FALSE))</f>
        <v/>
      </c>
      <c r="C108" s="78"/>
      <c r="D108" s="61" t="str">
        <f>IF(ISBLANK(C108),"",VLOOKUP(C108,Taules!$C$58:$D$63,2,FALSE))</f>
        <v/>
      </c>
      <c r="E108" s="79"/>
      <c r="F108" s="44" t="str">
        <f>IF(ISBLANK(E108),"",VLOOKUP(E108,Taules!$C$66:$D$71,2,FALSE))</f>
        <v/>
      </c>
      <c r="G108" s="79"/>
      <c r="H108" s="61" t="str">
        <f>IF(ISBLANK(G108),"",VLOOKUP(G108,Taules!$D$185:$E$228,2,FALSE))</f>
        <v/>
      </c>
      <c r="I108" s="134"/>
      <c r="J108" s="44" t="str">
        <f>IF(ISBLANK(C108),"",VLOOKUP(C108,Taules!$C$58:$F$63,3,FALSE))</f>
        <v/>
      </c>
      <c r="K108" s="44" t="str">
        <f>IF(ISBLANK(C108),"",VLOOKUP(C108,Taules!$C$58:$F$63,4,FALSE))</f>
        <v/>
      </c>
      <c r="L108" s="37" t="str">
        <f t="shared" si="4"/>
        <v/>
      </c>
    </row>
    <row r="109" spans="1:12" x14ac:dyDescent="0.25">
      <c r="A109" s="78"/>
      <c r="B109" s="62" t="str">
        <f>IF(ISBLANK(A109),"",VLOOKUP(A109,Taules!$C$76:$D$182,2,FALSE))</f>
        <v/>
      </c>
      <c r="C109" s="78"/>
      <c r="D109" s="61" t="str">
        <f>IF(ISBLANK(C109),"",VLOOKUP(C109,Taules!$C$58:$D$63,2,FALSE))</f>
        <v/>
      </c>
      <c r="E109" s="79"/>
      <c r="F109" s="44" t="str">
        <f>IF(ISBLANK(E109),"",VLOOKUP(E109,Taules!$C$66:$D$71,2,FALSE))</f>
        <v/>
      </c>
      <c r="G109" s="79"/>
      <c r="H109" s="61" t="str">
        <f>IF(ISBLANK(G109),"",VLOOKUP(G109,Taules!$D$185:$E$228,2,FALSE))</f>
        <v/>
      </c>
      <c r="I109" s="134"/>
      <c r="J109" s="44" t="str">
        <f>IF(ISBLANK(C109),"",VLOOKUP(C109,Taules!$C$58:$F$63,3,FALSE))</f>
        <v/>
      </c>
      <c r="K109" s="44" t="str">
        <f>IF(ISBLANK(C109),"",VLOOKUP(C109,Taules!$C$58:$F$63,4,FALSE))</f>
        <v/>
      </c>
      <c r="L109" s="37" t="str">
        <f t="shared" si="4"/>
        <v/>
      </c>
    </row>
    <row r="110" spans="1:12" x14ac:dyDescent="0.25">
      <c r="A110" s="78"/>
      <c r="B110" s="62" t="str">
        <f>IF(ISBLANK(A110),"",VLOOKUP(A110,Taules!$C$76:$D$182,2,FALSE))</f>
        <v/>
      </c>
      <c r="C110" s="78"/>
      <c r="D110" s="61" t="str">
        <f>IF(ISBLANK(C110),"",VLOOKUP(C110,Taules!$C$58:$D$63,2,FALSE))</f>
        <v/>
      </c>
      <c r="E110" s="79"/>
      <c r="F110" s="44" t="str">
        <f>IF(ISBLANK(E110),"",VLOOKUP(E110,Taules!$C$66:$D$71,2,FALSE))</f>
        <v/>
      </c>
      <c r="G110" s="79"/>
      <c r="H110" s="61" t="str">
        <f>IF(ISBLANK(G110),"",VLOOKUP(G110,Taules!$D$185:$E$228,2,FALSE))</f>
        <v/>
      </c>
      <c r="I110" s="134"/>
      <c r="J110" s="44" t="str">
        <f>IF(ISBLANK(C110),"",VLOOKUP(C110,Taules!$C$58:$F$63,3,FALSE))</f>
        <v/>
      </c>
      <c r="K110" s="44" t="str">
        <f>IF(ISBLANK(C110),"",VLOOKUP(C110,Taules!$C$58:$F$63,4,FALSE))</f>
        <v/>
      </c>
      <c r="L110" s="37" t="str">
        <f t="shared" si="4"/>
        <v/>
      </c>
    </row>
    <row r="111" spans="1:12" x14ac:dyDescent="0.25">
      <c r="A111" s="78"/>
      <c r="B111" s="62" t="str">
        <f>IF(ISBLANK(A111),"",VLOOKUP(A111,Taules!$C$76:$D$182,2,FALSE))</f>
        <v/>
      </c>
      <c r="C111" s="78"/>
      <c r="D111" s="61" t="str">
        <f>IF(ISBLANK(C111),"",VLOOKUP(C111,Taules!$C$58:$D$63,2,FALSE))</f>
        <v/>
      </c>
      <c r="E111" s="79"/>
      <c r="F111" s="44" t="str">
        <f>IF(ISBLANK(E111),"",VLOOKUP(E111,Taules!$C$66:$D$71,2,FALSE))</f>
        <v/>
      </c>
      <c r="G111" s="79"/>
      <c r="H111" s="61" t="str">
        <f>IF(ISBLANK(G111),"",VLOOKUP(G111,Taules!$D$185:$E$228,2,FALSE))</f>
        <v/>
      </c>
      <c r="I111" s="134"/>
      <c r="J111" s="44" t="str">
        <f>IF(ISBLANK(C111),"",VLOOKUP(C111,Taules!$C$58:$F$63,3,FALSE))</f>
        <v/>
      </c>
      <c r="K111" s="44" t="str">
        <f>IF(ISBLANK(C111),"",VLOOKUP(C111,Taules!$C$58:$F$63,4,FALSE))</f>
        <v/>
      </c>
      <c r="L111" s="37" t="str">
        <f t="shared" si="4"/>
        <v/>
      </c>
    </row>
    <row r="112" spans="1:12" x14ac:dyDescent="0.25">
      <c r="A112" s="78"/>
      <c r="B112" s="62" t="str">
        <f>IF(ISBLANK(A112),"",VLOOKUP(A112,Taules!$C$76:$D$182,2,FALSE))</f>
        <v/>
      </c>
      <c r="C112" s="78"/>
      <c r="D112" s="61" t="str">
        <f>IF(ISBLANK(C112),"",VLOOKUP(C112,Taules!$C$58:$D$63,2,FALSE))</f>
        <v/>
      </c>
      <c r="E112" s="79"/>
      <c r="F112" s="44" t="str">
        <f>IF(ISBLANK(E112),"",VLOOKUP(E112,Taules!$C$66:$D$71,2,FALSE))</f>
        <v/>
      </c>
      <c r="G112" s="79"/>
      <c r="H112" s="61" t="str">
        <f>IF(ISBLANK(G112),"",VLOOKUP(G112,Taules!$D$185:$E$228,2,FALSE))</f>
        <v/>
      </c>
      <c r="I112" s="134"/>
      <c r="J112" s="44" t="str">
        <f>IF(ISBLANK(C112),"",VLOOKUP(C112,Taules!$C$58:$F$63,3,FALSE))</f>
        <v/>
      </c>
      <c r="K112" s="44" t="str">
        <f>IF(ISBLANK(C112),"",VLOOKUP(C112,Taules!$C$58:$F$63,4,FALSE))</f>
        <v/>
      </c>
      <c r="L112" s="37" t="str">
        <f t="shared" si="4"/>
        <v/>
      </c>
    </row>
    <row r="113" spans="1:12" x14ac:dyDescent="0.25">
      <c r="A113" s="78"/>
      <c r="B113" s="62" t="str">
        <f>IF(ISBLANK(A113),"",VLOOKUP(A113,Taules!$C$76:$D$182,2,FALSE))</f>
        <v/>
      </c>
      <c r="C113" s="78"/>
      <c r="D113" s="61" t="str">
        <f>IF(ISBLANK(C113),"",VLOOKUP(C113,Taules!$C$58:$D$63,2,FALSE))</f>
        <v/>
      </c>
      <c r="E113" s="79"/>
      <c r="F113" s="44" t="str">
        <f>IF(ISBLANK(E113),"",VLOOKUP(E113,Taules!$C$66:$D$71,2,FALSE))</f>
        <v/>
      </c>
      <c r="G113" s="79"/>
      <c r="H113" s="61" t="str">
        <f>IF(ISBLANK(G113),"",VLOOKUP(G113,Taules!$D$185:$E$228,2,FALSE))</f>
        <v/>
      </c>
      <c r="I113" s="134"/>
      <c r="J113" s="44" t="str">
        <f>IF(ISBLANK(C113),"",VLOOKUP(C113,Taules!$C$58:$F$63,3,FALSE))</f>
        <v/>
      </c>
      <c r="K113" s="44" t="str">
        <f>IF(ISBLANK(C113),"",VLOOKUP(C113,Taules!$C$58:$F$63,4,FALSE))</f>
        <v/>
      </c>
      <c r="L113" s="37" t="str">
        <f t="shared" si="4"/>
        <v/>
      </c>
    </row>
    <row r="114" spans="1:12" x14ac:dyDescent="0.25">
      <c r="A114" s="78"/>
      <c r="B114" s="62" t="str">
        <f>IF(ISBLANK(A114),"",VLOOKUP(A114,Taules!$C$76:$D$182,2,FALSE))</f>
        <v/>
      </c>
      <c r="C114" s="78"/>
      <c r="D114" s="61" t="str">
        <f>IF(ISBLANK(C114),"",VLOOKUP(C114,Taules!$C$58:$D$63,2,FALSE))</f>
        <v/>
      </c>
      <c r="E114" s="79"/>
      <c r="F114" s="44" t="str">
        <f>IF(ISBLANK(E114),"",VLOOKUP(E114,Taules!$C$66:$D$71,2,FALSE))</f>
        <v/>
      </c>
      <c r="G114" s="79"/>
      <c r="H114" s="61" t="str">
        <f>IF(ISBLANK(G114),"",VLOOKUP(G114,Taules!$D$185:$E$228,2,FALSE))</f>
        <v/>
      </c>
      <c r="I114" s="134"/>
      <c r="J114" s="44" t="str">
        <f>IF(ISBLANK(C114),"",VLOOKUP(C114,Taules!$C$58:$F$63,3,FALSE))</f>
        <v/>
      </c>
      <c r="K114" s="44" t="str">
        <f>IF(ISBLANK(C114),"",VLOOKUP(C114,Taules!$C$58:$F$63,4,FALSE))</f>
        <v/>
      </c>
      <c r="L114" s="37" t="str">
        <f t="shared" si="4"/>
        <v/>
      </c>
    </row>
    <row r="115" spans="1:12" x14ac:dyDescent="0.25">
      <c r="A115" s="78"/>
      <c r="B115" s="62" t="str">
        <f>IF(ISBLANK(A115),"",VLOOKUP(A115,Taules!$C$76:$D$182,2,FALSE))</f>
        <v/>
      </c>
      <c r="C115" s="78"/>
      <c r="D115" s="61" t="str">
        <f>IF(ISBLANK(C115),"",VLOOKUP(C115,Taules!$C$58:$D$63,2,FALSE))</f>
        <v/>
      </c>
      <c r="E115" s="79"/>
      <c r="F115" s="44" t="str">
        <f>IF(ISBLANK(E115),"",VLOOKUP(E115,Taules!$C$66:$D$71,2,FALSE))</f>
        <v/>
      </c>
      <c r="G115" s="79"/>
      <c r="H115" s="61" t="str">
        <f>IF(ISBLANK(G115),"",VLOOKUP(G115,Taules!$D$185:$E$228,2,FALSE))</f>
        <v/>
      </c>
      <c r="I115" s="134"/>
      <c r="J115" s="44" t="str">
        <f>IF(ISBLANK(C115),"",VLOOKUP(C115,Taules!$C$58:$F$63,3,FALSE))</f>
        <v/>
      </c>
      <c r="K115" s="44" t="str">
        <f>IF(ISBLANK(C115),"",VLOOKUP(C115,Taules!$C$58:$F$63,4,FALSE))</f>
        <v/>
      </c>
    </row>
    <row r="116" spans="1:12" x14ac:dyDescent="0.25">
      <c r="A116" s="78"/>
      <c r="B116" s="62" t="str">
        <f>IF(ISBLANK(A116),"",VLOOKUP(A116,Taules!$C$76:$D$182,2,FALSE))</f>
        <v/>
      </c>
      <c r="C116" s="78"/>
      <c r="D116" s="61" t="str">
        <f>IF(ISBLANK(C116),"",VLOOKUP(C116,Taules!$C$58:$D$63,2,FALSE))</f>
        <v/>
      </c>
      <c r="E116" s="79"/>
      <c r="F116" s="44" t="str">
        <f>IF(ISBLANK(E116),"",VLOOKUP(E116,Taules!$C$66:$D$71,2,FALSE))</f>
        <v/>
      </c>
      <c r="G116" s="79"/>
      <c r="H116" s="61" t="str">
        <f>IF(ISBLANK(G116),"",VLOOKUP(G116,Taules!$D$185:$E$228,2,FALSE))</f>
        <v/>
      </c>
      <c r="I116" s="134"/>
      <c r="J116" s="44" t="str">
        <f>IF(ISBLANK(C116),"",VLOOKUP(C116,Taules!$C$58:$F$63,3,FALSE))</f>
        <v/>
      </c>
      <c r="K116" s="44" t="str">
        <f>IF(ISBLANK(C116),"",VLOOKUP(C116,Taules!$C$58:$F$63,4,FALSE))</f>
        <v/>
      </c>
    </row>
    <row r="117" spans="1:12" x14ac:dyDescent="0.25">
      <c r="A117" s="78"/>
      <c r="B117" s="62" t="str">
        <f>IF(ISBLANK(A117),"",VLOOKUP(A117,Taules!$C$76:$D$182,2,FALSE))</f>
        <v/>
      </c>
      <c r="C117" s="78"/>
      <c r="D117" s="61" t="str">
        <f>IF(ISBLANK(C117),"",VLOOKUP(C117,Taules!$C$58:$D$63,2,FALSE))</f>
        <v/>
      </c>
      <c r="E117" s="79"/>
      <c r="F117" s="44" t="str">
        <f>IF(ISBLANK(E117),"",VLOOKUP(E117,Taules!$C$66:$D$71,2,FALSE))</f>
        <v/>
      </c>
      <c r="G117" s="79"/>
      <c r="H117" s="61" t="str">
        <f>IF(ISBLANK(G117),"",VLOOKUP(G117,Taules!$D$185:$E$228,2,FALSE))</f>
        <v/>
      </c>
      <c r="I117" s="134"/>
      <c r="J117" s="44" t="str">
        <f>IF(ISBLANK(C117),"",VLOOKUP(C117,Taules!$C$58:$F$63,3,FALSE))</f>
        <v/>
      </c>
      <c r="K117" s="44" t="str">
        <f>IF(ISBLANK(C117),"",VLOOKUP(C117,Taules!$C$58:$F$63,4,FALSE))</f>
        <v/>
      </c>
    </row>
    <row r="118" spans="1:12" x14ac:dyDescent="0.25">
      <c r="A118" s="78"/>
      <c r="B118" s="62" t="str">
        <f>IF(ISBLANK(A118),"",VLOOKUP(A118,Taules!$C$76:$D$182,2,FALSE))</f>
        <v/>
      </c>
      <c r="C118" s="78"/>
      <c r="D118" s="61" t="str">
        <f>IF(ISBLANK(C118),"",VLOOKUP(C118,Taules!$C$58:$D$63,2,FALSE))</f>
        <v/>
      </c>
      <c r="E118" s="79"/>
      <c r="F118" s="44" t="str">
        <f>IF(ISBLANK(E118),"",VLOOKUP(E118,Taules!$C$66:$D$71,2,FALSE))</f>
        <v/>
      </c>
      <c r="G118" s="79"/>
      <c r="H118" s="61" t="str">
        <f>IF(ISBLANK(G118),"",VLOOKUP(G118,Taules!$D$185:$E$228,2,FALSE))</f>
        <v/>
      </c>
      <c r="I118" s="134"/>
      <c r="J118" s="44" t="str">
        <f>IF(ISBLANK(C118),"",VLOOKUP(C118,Taules!$C$58:$F$63,3,FALSE))</f>
        <v/>
      </c>
      <c r="K118" s="44" t="str">
        <f>IF(ISBLANK(C118),"",VLOOKUP(C118,Taules!$C$58:$F$63,4,FALSE))</f>
        <v/>
      </c>
    </row>
    <row r="119" spans="1:12" x14ac:dyDescent="0.25">
      <c r="A119" s="78"/>
      <c r="B119" s="62" t="str">
        <f>IF(ISBLANK(A119),"",VLOOKUP(A119,Taules!$C$76:$D$182,2,FALSE))</f>
        <v/>
      </c>
      <c r="C119" s="78"/>
      <c r="D119" s="61" t="str">
        <f>IF(ISBLANK(C119),"",VLOOKUP(C119,Taules!$C$58:$D$63,2,FALSE))</f>
        <v/>
      </c>
      <c r="E119" s="79"/>
      <c r="F119" s="44" t="str">
        <f>IF(ISBLANK(E119),"",VLOOKUP(E119,Taules!$C$66:$D$71,2,FALSE))</f>
        <v/>
      </c>
      <c r="G119" s="79"/>
      <c r="H119" s="61" t="str">
        <f>IF(ISBLANK(G119),"",VLOOKUP(G119,Taules!$D$185:$E$228,2,FALSE))</f>
        <v/>
      </c>
      <c r="I119" s="134"/>
      <c r="J119" s="44" t="str">
        <f>IF(ISBLANK(C119),"",VLOOKUP(C119,Taules!$C$58:$F$63,3,FALSE))</f>
        <v/>
      </c>
      <c r="K119" s="44" t="str">
        <f>IF(ISBLANK(C119),"",VLOOKUP(C119,Taules!$C$58:$F$63,4,FALSE))</f>
        <v/>
      </c>
    </row>
    <row r="120" spans="1:12" x14ac:dyDescent="0.25">
      <c r="A120" s="78"/>
      <c r="B120" s="62" t="str">
        <f>IF(ISBLANK(A120),"",VLOOKUP(A120,Taules!$C$76:$D$182,2,FALSE))</f>
        <v/>
      </c>
      <c r="C120" s="78"/>
      <c r="D120" s="61" t="str">
        <f>IF(ISBLANK(C120),"",VLOOKUP(C120,Taules!$C$58:$D$63,2,FALSE))</f>
        <v/>
      </c>
      <c r="E120" s="79"/>
      <c r="F120" s="44" t="str">
        <f>IF(ISBLANK(E120),"",VLOOKUP(E120,Taules!$C$66:$D$71,2,FALSE))</f>
        <v/>
      </c>
      <c r="G120" s="79"/>
      <c r="H120" s="61" t="str">
        <f>IF(ISBLANK(G120),"",VLOOKUP(G120,Taules!$D$185:$E$228,2,FALSE))</f>
        <v/>
      </c>
      <c r="I120" s="134"/>
      <c r="J120" s="44" t="str">
        <f>IF(ISBLANK(C120),"",VLOOKUP(C120,Taules!$C$58:$F$63,3,FALSE))</f>
        <v/>
      </c>
      <c r="K120" s="44" t="str">
        <f>IF(ISBLANK(C120),"",VLOOKUP(C120,Taules!$C$58:$F$63,4,FALSE))</f>
        <v/>
      </c>
    </row>
    <row r="121" spans="1:12" x14ac:dyDescent="0.25">
      <c r="A121" s="78"/>
      <c r="B121" s="62" t="str">
        <f>IF(ISBLANK(A121),"",VLOOKUP(A121,Taules!$C$76:$D$182,2,FALSE))</f>
        <v/>
      </c>
      <c r="C121" s="78"/>
      <c r="D121" s="61" t="str">
        <f>IF(ISBLANK(C121),"",VLOOKUP(C121,Taules!$C$58:$D$63,2,FALSE))</f>
        <v/>
      </c>
      <c r="E121" s="79"/>
      <c r="F121" s="44" t="str">
        <f>IF(ISBLANK(E121),"",VLOOKUP(E121,Taules!$C$66:$D$71,2,FALSE))</f>
        <v/>
      </c>
      <c r="G121" s="79"/>
      <c r="H121" s="61" t="str">
        <f>IF(ISBLANK(G121),"",VLOOKUP(G121,Taules!$D$185:$E$228,2,FALSE))</f>
        <v/>
      </c>
      <c r="I121" s="134"/>
      <c r="J121" s="44" t="str">
        <f>IF(ISBLANK(C121),"",VLOOKUP(C121,Taules!$C$58:$F$63,3,FALSE))</f>
        <v/>
      </c>
      <c r="K121" s="44" t="str">
        <f>IF(ISBLANK(C121),"",VLOOKUP(C121,Taules!$C$58:$F$63,4,FALSE))</f>
        <v/>
      </c>
      <c r="L121" s="37" t="str">
        <f t="shared" ref="L121:L131" si="5">IF(OR(ISBLANK(A121),ISBLANK(C121),ISBLANK(E121),ISBLANK(G121),ISBLANK(I121)),IF(ISBLANK($C$8),"",IF(AND(ISBLANK(A121),ISBLANK(C121),ISBLANK(E121),ISBLANK(G121),ISBLANK(I121)),"","Cal introduïr dades a totes les cel·les salmó")),"")</f>
        <v/>
      </c>
    </row>
    <row r="122" spans="1:12" x14ac:dyDescent="0.25">
      <c r="A122" s="78"/>
      <c r="B122" s="62" t="str">
        <f>IF(ISBLANK(A122),"",VLOOKUP(A122,Taules!$C$76:$D$182,2,FALSE))</f>
        <v/>
      </c>
      <c r="C122" s="78"/>
      <c r="D122" s="61" t="str">
        <f>IF(ISBLANK(C122),"",VLOOKUP(C122,Taules!$C$58:$D$63,2,FALSE))</f>
        <v/>
      </c>
      <c r="E122" s="79"/>
      <c r="F122" s="44" t="str">
        <f>IF(ISBLANK(E122),"",VLOOKUP(E122,Taules!$C$66:$D$71,2,FALSE))</f>
        <v/>
      </c>
      <c r="G122" s="79"/>
      <c r="H122" s="61" t="str">
        <f>IF(ISBLANK(G122),"",VLOOKUP(G122,Taules!$D$185:$E$228,2,FALSE))</f>
        <v/>
      </c>
      <c r="I122" s="134"/>
      <c r="J122" s="44" t="str">
        <f>IF(ISBLANK(C122),"",VLOOKUP(C122,Taules!$C$58:$F$63,3,FALSE))</f>
        <v/>
      </c>
      <c r="K122" s="44" t="str">
        <f>IF(ISBLANK(C122),"",VLOOKUP(C122,Taules!$C$58:$F$63,4,FALSE))</f>
        <v/>
      </c>
      <c r="L122" s="37" t="str">
        <f t="shared" si="5"/>
        <v/>
      </c>
    </row>
    <row r="123" spans="1:12" x14ac:dyDescent="0.25">
      <c r="A123" s="78"/>
      <c r="B123" s="62" t="str">
        <f>IF(ISBLANK(A123),"",VLOOKUP(A123,Taules!$C$76:$D$182,2,FALSE))</f>
        <v/>
      </c>
      <c r="C123" s="78"/>
      <c r="D123" s="61" t="str">
        <f>IF(ISBLANK(C123),"",VLOOKUP(C123,Taules!$C$58:$D$63,2,FALSE))</f>
        <v/>
      </c>
      <c r="E123" s="79"/>
      <c r="F123" s="44" t="str">
        <f>IF(ISBLANK(E123),"",VLOOKUP(E123,Taules!$C$66:$D$71,2,FALSE))</f>
        <v/>
      </c>
      <c r="G123" s="79"/>
      <c r="H123" s="61" t="str">
        <f>IF(ISBLANK(G123),"",VLOOKUP(G123,Taules!$D$185:$E$228,2,FALSE))</f>
        <v/>
      </c>
      <c r="I123" s="134"/>
      <c r="J123" s="44" t="str">
        <f>IF(ISBLANK(C123),"",VLOOKUP(C123,Taules!$C$58:$F$63,3,FALSE))</f>
        <v/>
      </c>
      <c r="K123" s="44" t="str">
        <f>IF(ISBLANK(C123),"",VLOOKUP(C123,Taules!$C$58:$F$63,4,FALSE))</f>
        <v/>
      </c>
      <c r="L123" s="37" t="str">
        <f t="shared" si="5"/>
        <v/>
      </c>
    </row>
    <row r="124" spans="1:12" x14ac:dyDescent="0.25">
      <c r="A124" s="78"/>
      <c r="B124" s="62" t="str">
        <f>IF(ISBLANK(A124),"",VLOOKUP(A124,Taules!$C$76:$D$182,2,FALSE))</f>
        <v/>
      </c>
      <c r="C124" s="78"/>
      <c r="D124" s="61" t="str">
        <f>IF(ISBLANK(C124),"",VLOOKUP(C124,Taules!$C$58:$D$63,2,FALSE))</f>
        <v/>
      </c>
      <c r="E124" s="79"/>
      <c r="F124" s="44" t="str">
        <f>IF(ISBLANK(E124),"",VLOOKUP(E124,Taules!$C$66:$D$71,2,FALSE))</f>
        <v/>
      </c>
      <c r="G124" s="79"/>
      <c r="H124" s="61" t="str">
        <f>IF(ISBLANK(G124),"",VLOOKUP(G124,Taules!$D$185:$E$228,2,FALSE))</f>
        <v/>
      </c>
      <c r="I124" s="134"/>
      <c r="J124" s="44" t="str">
        <f>IF(ISBLANK(C124),"",VLOOKUP(C124,Taules!$C$58:$F$63,3,FALSE))</f>
        <v/>
      </c>
      <c r="K124" s="44" t="str">
        <f>IF(ISBLANK(C124),"",VLOOKUP(C124,Taules!$C$58:$F$63,4,FALSE))</f>
        <v/>
      </c>
      <c r="L124" s="37" t="str">
        <f t="shared" si="5"/>
        <v/>
      </c>
    </row>
    <row r="125" spans="1:12" x14ac:dyDescent="0.25">
      <c r="A125" s="78"/>
      <c r="B125" s="62" t="str">
        <f>IF(ISBLANK(A125),"",VLOOKUP(A125,Taules!$C$76:$D$182,2,FALSE))</f>
        <v/>
      </c>
      <c r="C125" s="78"/>
      <c r="D125" s="61" t="str">
        <f>IF(ISBLANK(C125),"",VLOOKUP(C125,Taules!$C$58:$D$63,2,FALSE))</f>
        <v/>
      </c>
      <c r="E125" s="79"/>
      <c r="F125" s="44" t="str">
        <f>IF(ISBLANK(E125),"",VLOOKUP(E125,Taules!$C$66:$D$71,2,FALSE))</f>
        <v/>
      </c>
      <c r="G125" s="79"/>
      <c r="H125" s="61" t="str">
        <f>IF(ISBLANK(G125),"",VLOOKUP(G125,Taules!$D$185:$E$228,2,FALSE))</f>
        <v/>
      </c>
      <c r="I125" s="134"/>
      <c r="J125" s="44" t="str">
        <f>IF(ISBLANK(C125),"",VLOOKUP(C125,Taules!$C$58:$F$63,3,FALSE))</f>
        <v/>
      </c>
      <c r="K125" s="44" t="str">
        <f>IF(ISBLANK(C125),"",VLOOKUP(C125,Taules!$C$58:$F$63,4,FALSE))</f>
        <v/>
      </c>
      <c r="L125" s="37" t="str">
        <f t="shared" si="5"/>
        <v/>
      </c>
    </row>
    <row r="126" spans="1:12" x14ac:dyDescent="0.25">
      <c r="A126" s="78"/>
      <c r="B126" s="62" t="str">
        <f>IF(ISBLANK(A126),"",VLOOKUP(A126,Taules!$C$76:$D$182,2,FALSE))</f>
        <v/>
      </c>
      <c r="C126" s="78"/>
      <c r="D126" s="61" t="str">
        <f>IF(ISBLANK(C126),"",VLOOKUP(C126,Taules!$C$58:$D$63,2,FALSE))</f>
        <v/>
      </c>
      <c r="E126" s="79"/>
      <c r="F126" s="44" t="str">
        <f>IF(ISBLANK(E126),"",VLOOKUP(E126,Taules!$C$66:$D$71,2,FALSE))</f>
        <v/>
      </c>
      <c r="G126" s="79"/>
      <c r="H126" s="61" t="str">
        <f>IF(ISBLANK(G126),"",VLOOKUP(G126,Taules!$D$185:$E$228,2,FALSE))</f>
        <v/>
      </c>
      <c r="I126" s="134"/>
      <c r="J126" s="44" t="str">
        <f>IF(ISBLANK(C126),"",VLOOKUP(C126,Taules!$C$58:$F$63,3,FALSE))</f>
        <v/>
      </c>
      <c r="K126" s="44" t="str">
        <f>IF(ISBLANK(C126),"",VLOOKUP(C126,Taules!$C$58:$F$63,4,FALSE))</f>
        <v/>
      </c>
      <c r="L126" s="37" t="str">
        <f t="shared" si="5"/>
        <v/>
      </c>
    </row>
    <row r="127" spans="1:12" x14ac:dyDescent="0.25">
      <c r="A127" s="78"/>
      <c r="B127" s="62" t="str">
        <f>IF(ISBLANK(A127),"",VLOOKUP(A127,Taules!$C$76:$D$182,2,FALSE))</f>
        <v/>
      </c>
      <c r="C127" s="78"/>
      <c r="D127" s="61" t="str">
        <f>IF(ISBLANK(C127),"",VLOOKUP(C127,Taules!$C$58:$D$63,2,FALSE))</f>
        <v/>
      </c>
      <c r="E127" s="79"/>
      <c r="F127" s="44" t="str">
        <f>IF(ISBLANK(E127),"",VLOOKUP(E127,Taules!$C$66:$D$71,2,FALSE))</f>
        <v/>
      </c>
      <c r="G127" s="79"/>
      <c r="H127" s="61" t="str">
        <f>IF(ISBLANK(G127),"",VLOOKUP(G127,Taules!$D$185:$E$228,2,FALSE))</f>
        <v/>
      </c>
      <c r="I127" s="134"/>
      <c r="J127" s="44" t="str">
        <f>IF(ISBLANK(C127),"",VLOOKUP(C127,Taules!$C$58:$F$63,3,FALSE))</f>
        <v/>
      </c>
      <c r="K127" s="44" t="str">
        <f>IF(ISBLANK(C127),"",VLOOKUP(C127,Taules!$C$58:$F$63,4,FALSE))</f>
        <v/>
      </c>
      <c r="L127" s="37" t="str">
        <f t="shared" si="5"/>
        <v/>
      </c>
    </row>
    <row r="128" spans="1:12" x14ac:dyDescent="0.25">
      <c r="A128" s="78"/>
      <c r="B128" s="62" t="str">
        <f>IF(ISBLANK(A128),"",VLOOKUP(A128,Taules!$C$76:$D$182,2,FALSE))</f>
        <v/>
      </c>
      <c r="C128" s="78"/>
      <c r="D128" s="61" t="str">
        <f>IF(ISBLANK(C128),"",VLOOKUP(C128,Taules!$C$58:$D$63,2,FALSE))</f>
        <v/>
      </c>
      <c r="E128" s="79"/>
      <c r="F128" s="44" t="str">
        <f>IF(ISBLANK(E128),"",VLOOKUP(E128,Taules!$C$66:$D$71,2,FALSE))</f>
        <v/>
      </c>
      <c r="G128" s="79"/>
      <c r="H128" s="61" t="str">
        <f>IF(ISBLANK(G128),"",VLOOKUP(G128,Taules!$D$185:$E$228,2,FALSE))</f>
        <v/>
      </c>
      <c r="I128" s="134"/>
      <c r="J128" s="44" t="str">
        <f>IF(ISBLANK(C128),"",VLOOKUP(C128,Taules!$C$58:$F$63,3,FALSE))</f>
        <v/>
      </c>
      <c r="K128" s="44" t="str">
        <f>IF(ISBLANK(C128),"",VLOOKUP(C128,Taules!$C$58:$F$63,4,FALSE))</f>
        <v/>
      </c>
      <c r="L128" s="37" t="str">
        <f t="shared" si="5"/>
        <v/>
      </c>
    </row>
    <row r="129" spans="1:12" x14ac:dyDescent="0.25">
      <c r="A129" s="78"/>
      <c r="B129" s="62" t="str">
        <f>IF(ISBLANK(A129),"",VLOOKUP(A129,Taules!$C$76:$D$182,2,FALSE))</f>
        <v/>
      </c>
      <c r="C129" s="78"/>
      <c r="D129" s="61" t="str">
        <f>IF(ISBLANK(C129),"",VLOOKUP(C129,Taules!$C$58:$D$63,2,FALSE))</f>
        <v/>
      </c>
      <c r="E129" s="79"/>
      <c r="F129" s="44" t="str">
        <f>IF(ISBLANK(E129),"",VLOOKUP(E129,Taules!$C$66:$D$71,2,FALSE))</f>
        <v/>
      </c>
      <c r="G129" s="79"/>
      <c r="H129" s="61" t="str">
        <f>IF(ISBLANK(G129),"",VLOOKUP(G129,Taules!$D$185:$E$228,2,FALSE))</f>
        <v/>
      </c>
      <c r="I129" s="134"/>
      <c r="J129" s="44" t="str">
        <f>IF(ISBLANK(C129),"",VLOOKUP(C129,Taules!$C$58:$F$63,3,FALSE))</f>
        <v/>
      </c>
      <c r="K129" s="44" t="str">
        <f>IF(ISBLANK(C129),"",VLOOKUP(C129,Taules!$C$58:$F$63,4,FALSE))</f>
        <v/>
      </c>
      <c r="L129" s="37" t="str">
        <f t="shared" si="5"/>
        <v/>
      </c>
    </row>
    <row r="130" spans="1:12" x14ac:dyDescent="0.25">
      <c r="A130" s="78"/>
      <c r="B130" s="62" t="str">
        <f>IF(ISBLANK(A130),"",VLOOKUP(A130,Taules!$C$76:$D$182,2,FALSE))</f>
        <v/>
      </c>
      <c r="C130" s="78"/>
      <c r="D130" s="61" t="str">
        <f>IF(ISBLANK(C130),"",VLOOKUP(C130,Taules!$C$58:$D$63,2,FALSE))</f>
        <v/>
      </c>
      <c r="E130" s="79"/>
      <c r="F130" s="44" t="str">
        <f>IF(ISBLANK(E130),"",VLOOKUP(E130,Taules!$C$66:$D$71,2,FALSE))</f>
        <v/>
      </c>
      <c r="G130" s="79"/>
      <c r="H130" s="61" t="str">
        <f>IF(ISBLANK(G130),"",VLOOKUP(G130,Taules!$D$185:$E$228,2,FALSE))</f>
        <v/>
      </c>
      <c r="I130" s="134"/>
      <c r="J130" s="44" t="str">
        <f>IF(ISBLANK(C130),"",VLOOKUP(C130,Taules!$C$58:$F$63,3,FALSE))</f>
        <v/>
      </c>
      <c r="K130" s="44" t="str">
        <f>IF(ISBLANK(C130),"",VLOOKUP(C130,Taules!$C$58:$F$63,4,FALSE))</f>
        <v/>
      </c>
      <c r="L130" s="37" t="str">
        <f t="shared" si="5"/>
        <v/>
      </c>
    </row>
    <row r="131" spans="1:12" x14ac:dyDescent="0.25">
      <c r="A131" s="78"/>
      <c r="B131" s="62" t="str">
        <f>IF(ISBLANK(A131),"",VLOOKUP(A131,Taules!$C$76:$D$182,2,FALSE))</f>
        <v/>
      </c>
      <c r="C131" s="78"/>
      <c r="D131" s="61" t="str">
        <f>IF(ISBLANK(C131),"",VLOOKUP(C131,Taules!$C$58:$D$63,2,FALSE))</f>
        <v/>
      </c>
      <c r="E131" s="79"/>
      <c r="F131" s="44" t="str">
        <f>IF(ISBLANK(E131),"",VLOOKUP(E131,Taules!$C$66:$D$71,2,FALSE))</f>
        <v/>
      </c>
      <c r="G131" s="79"/>
      <c r="H131" s="61" t="str">
        <f>IF(ISBLANK(G131),"",VLOOKUP(G131,Taules!$D$185:$E$228,2,FALSE))</f>
        <v/>
      </c>
      <c r="I131" s="134"/>
      <c r="J131" s="44" t="str">
        <f>IF(ISBLANK(C131),"",VLOOKUP(C131,Taules!$C$58:$F$63,3,FALSE))</f>
        <v/>
      </c>
      <c r="K131" s="44" t="str">
        <f>IF(ISBLANK(C131),"",VLOOKUP(C131,Taules!$C$58:$F$63,4,FALSE))</f>
        <v/>
      </c>
      <c r="L131" s="37" t="str">
        <f t="shared" si="5"/>
        <v/>
      </c>
    </row>
    <row r="132" spans="1:12" x14ac:dyDescent="0.25">
      <c r="A132" s="78"/>
      <c r="B132" s="62" t="str">
        <f>IF(ISBLANK(A132),"",VLOOKUP(A132,Taules!$C$76:$D$182,2,FALSE))</f>
        <v/>
      </c>
      <c r="C132" s="78"/>
      <c r="D132" s="61" t="str">
        <f>IF(ISBLANK(C132),"",VLOOKUP(C132,Taules!$C$58:$D$63,2,FALSE))</f>
        <v/>
      </c>
      <c r="E132" s="79"/>
      <c r="F132" s="44" t="str">
        <f>IF(ISBLANK(E132),"",VLOOKUP(E132,Taules!$C$66:$D$71,2,FALSE))</f>
        <v/>
      </c>
      <c r="G132" s="79"/>
      <c r="H132" s="61" t="str">
        <f>IF(ISBLANK(G132),"",VLOOKUP(G132,Taules!$D$185:$E$228,2,FALSE))</f>
        <v/>
      </c>
      <c r="I132" s="134"/>
      <c r="J132" s="44" t="str">
        <f>IF(ISBLANK(C132),"",VLOOKUP(C132,Taules!$C$58:$F$63,3,FALSE))</f>
        <v/>
      </c>
      <c r="K132" s="44" t="str">
        <f>IF(ISBLANK(C132),"",VLOOKUP(C132,Taules!$C$58:$F$63,4,FALSE))</f>
        <v/>
      </c>
    </row>
    <row r="133" spans="1:12" x14ac:dyDescent="0.25">
      <c r="A133" s="78"/>
      <c r="B133" s="62" t="str">
        <f>IF(ISBLANK(A133),"",VLOOKUP(A133,Taules!$C$76:$D$182,2,FALSE))</f>
        <v/>
      </c>
      <c r="C133" s="78"/>
      <c r="D133" s="61" t="str">
        <f>IF(ISBLANK(C133),"",VLOOKUP(C133,Taules!$C$58:$D$63,2,FALSE))</f>
        <v/>
      </c>
      <c r="E133" s="79"/>
      <c r="F133" s="44" t="str">
        <f>IF(ISBLANK(E133),"",VLOOKUP(E133,Taules!$C$66:$D$71,2,FALSE))</f>
        <v/>
      </c>
      <c r="G133" s="79"/>
      <c r="H133" s="61" t="str">
        <f>IF(ISBLANK(G133),"",VLOOKUP(G133,Taules!$D$185:$E$228,2,FALSE))</f>
        <v/>
      </c>
      <c r="I133" s="134"/>
      <c r="J133" s="44" t="str">
        <f>IF(ISBLANK(C133),"",VLOOKUP(C133,Taules!$C$58:$F$63,3,FALSE))</f>
        <v/>
      </c>
      <c r="K133" s="44" t="str">
        <f>IF(ISBLANK(C133),"",VLOOKUP(C133,Taules!$C$58:$F$63,4,FALSE))</f>
        <v/>
      </c>
    </row>
    <row r="134" spans="1:12" x14ac:dyDescent="0.25">
      <c r="A134" s="78"/>
      <c r="B134" s="62" t="str">
        <f>IF(ISBLANK(A134),"",VLOOKUP(A134,Taules!$C$76:$D$182,2,FALSE))</f>
        <v/>
      </c>
      <c r="C134" s="78"/>
      <c r="D134" s="61" t="str">
        <f>IF(ISBLANK(C134),"",VLOOKUP(C134,Taules!$C$58:$D$63,2,FALSE))</f>
        <v/>
      </c>
      <c r="E134" s="79"/>
      <c r="F134" s="44" t="str">
        <f>IF(ISBLANK(E134),"",VLOOKUP(E134,Taules!$C$66:$D$71,2,FALSE))</f>
        <v/>
      </c>
      <c r="G134" s="79"/>
      <c r="H134" s="61" t="str">
        <f>IF(ISBLANK(G134),"",VLOOKUP(G134,Taules!$D$185:$E$228,2,FALSE))</f>
        <v/>
      </c>
      <c r="I134" s="134"/>
      <c r="J134" s="44" t="str">
        <f>IF(ISBLANK(C134),"",VLOOKUP(C134,Taules!$C$58:$F$63,3,FALSE))</f>
        <v/>
      </c>
      <c r="K134" s="44" t="str">
        <f>IF(ISBLANK(C134),"",VLOOKUP(C134,Taules!$C$58:$F$63,4,FALSE))</f>
        <v/>
      </c>
    </row>
    <row r="135" spans="1:12" x14ac:dyDescent="0.25">
      <c r="A135" s="78"/>
      <c r="B135" s="62" t="str">
        <f>IF(ISBLANK(A135),"",VLOOKUP(A135,Taules!$C$76:$D$182,2,FALSE))</f>
        <v/>
      </c>
      <c r="C135" s="78"/>
      <c r="D135" s="61" t="str">
        <f>IF(ISBLANK(C135),"",VLOOKUP(C135,Taules!$C$58:$D$63,2,FALSE))</f>
        <v/>
      </c>
      <c r="E135" s="79"/>
      <c r="F135" s="44" t="str">
        <f>IF(ISBLANK(E135),"",VLOOKUP(E135,Taules!$C$66:$D$71,2,FALSE))</f>
        <v/>
      </c>
      <c r="G135" s="79"/>
      <c r="H135" s="61" t="str">
        <f>IF(ISBLANK(G135),"",VLOOKUP(G135,Taules!$D$185:$E$228,2,FALSE))</f>
        <v/>
      </c>
      <c r="I135" s="134"/>
      <c r="J135" s="44" t="str">
        <f>IF(ISBLANK(C135),"",VLOOKUP(C135,Taules!$C$58:$F$63,3,FALSE))</f>
        <v/>
      </c>
      <c r="K135" s="44" t="str">
        <f>IF(ISBLANK(C135),"",VLOOKUP(C135,Taules!$C$58:$F$63,4,FALSE))</f>
        <v/>
      </c>
    </row>
    <row r="136" spans="1:12" x14ac:dyDescent="0.25">
      <c r="A136" s="78"/>
      <c r="B136" s="62" t="str">
        <f>IF(ISBLANK(A136),"",VLOOKUP(A136,Taules!$C$76:$D$182,2,FALSE))</f>
        <v/>
      </c>
      <c r="C136" s="78"/>
      <c r="D136" s="61" t="str">
        <f>IF(ISBLANK(C136),"",VLOOKUP(C136,Taules!$C$58:$D$63,2,FALSE))</f>
        <v/>
      </c>
      <c r="E136" s="79"/>
      <c r="F136" s="44" t="str">
        <f>IF(ISBLANK(E136),"",VLOOKUP(E136,Taules!$C$66:$D$71,2,FALSE))</f>
        <v/>
      </c>
      <c r="G136" s="79"/>
      <c r="H136" s="61" t="str">
        <f>IF(ISBLANK(G136),"",VLOOKUP(G136,Taules!$D$185:$E$228,2,FALSE))</f>
        <v/>
      </c>
      <c r="I136" s="134"/>
      <c r="J136" s="44" t="str">
        <f>IF(ISBLANK(C136),"",VLOOKUP(C136,Taules!$C$58:$F$63,3,FALSE))</f>
        <v/>
      </c>
      <c r="K136" s="44" t="str">
        <f>IF(ISBLANK(C136),"",VLOOKUP(C136,Taules!$C$58:$F$63,4,FALSE))</f>
        <v/>
      </c>
    </row>
    <row r="137" spans="1:12" x14ac:dyDescent="0.25">
      <c r="A137" s="78"/>
      <c r="B137" s="62" t="str">
        <f>IF(ISBLANK(A137),"",VLOOKUP(A137,Taules!$C$76:$D$182,2,FALSE))</f>
        <v/>
      </c>
      <c r="C137" s="78"/>
      <c r="D137" s="61" t="str">
        <f>IF(ISBLANK(C137),"",VLOOKUP(C137,Taules!$C$58:$D$63,2,FALSE))</f>
        <v/>
      </c>
      <c r="E137" s="79"/>
      <c r="F137" s="44" t="str">
        <f>IF(ISBLANK(E137),"",VLOOKUP(E137,Taules!$C$66:$D$71,2,FALSE))</f>
        <v/>
      </c>
      <c r="G137" s="79"/>
      <c r="H137" s="61" t="str">
        <f>IF(ISBLANK(G137),"",VLOOKUP(G137,Taules!$D$185:$E$228,2,FALSE))</f>
        <v/>
      </c>
      <c r="I137" s="134"/>
      <c r="J137" s="44" t="str">
        <f>IF(ISBLANK(C137),"",VLOOKUP(C137,Taules!$C$58:$F$63,3,FALSE))</f>
        <v/>
      </c>
      <c r="K137" s="44" t="str">
        <f>IF(ISBLANK(C137),"",VLOOKUP(C137,Taules!$C$58:$F$63,4,FALSE))</f>
        <v/>
      </c>
    </row>
    <row r="138" spans="1:12" x14ac:dyDescent="0.25">
      <c r="A138" s="78"/>
      <c r="B138" s="62" t="str">
        <f>IF(ISBLANK(A138),"",VLOOKUP(A138,Taules!$C$76:$D$182,2,FALSE))</f>
        <v/>
      </c>
      <c r="C138" s="78"/>
      <c r="D138" s="61" t="str">
        <f>IF(ISBLANK(C138),"",VLOOKUP(C138,Taules!$C$58:$D$63,2,FALSE))</f>
        <v/>
      </c>
      <c r="E138" s="79"/>
      <c r="F138" s="44" t="str">
        <f>IF(ISBLANK(E138),"",VLOOKUP(E138,Taules!$C$66:$D$71,2,FALSE))</f>
        <v/>
      </c>
      <c r="G138" s="79"/>
      <c r="H138" s="61" t="str">
        <f>IF(ISBLANK(G138),"",VLOOKUP(G138,Taules!$D$185:$E$228,2,FALSE))</f>
        <v/>
      </c>
      <c r="I138" s="134"/>
      <c r="J138" s="44" t="str">
        <f>IF(ISBLANK(C138),"",VLOOKUP(C138,Taules!$C$58:$F$63,3,FALSE))</f>
        <v/>
      </c>
      <c r="K138" s="44" t="str">
        <f>IF(ISBLANK(C138),"",VLOOKUP(C138,Taules!$C$58:$F$63,4,FALSE))</f>
        <v/>
      </c>
      <c r="L138" s="37" t="str">
        <f t="shared" ref="L138:L148" si="6">IF(OR(ISBLANK(A138),ISBLANK(C138),ISBLANK(E138),ISBLANK(G138),ISBLANK(I138)),IF(ISBLANK($C$8),"",IF(AND(ISBLANK(A138),ISBLANK(C138),ISBLANK(E138),ISBLANK(G138),ISBLANK(I138)),"","Cal introduïr dades a totes les cel·les salmó")),"")</f>
        <v/>
      </c>
    </row>
    <row r="139" spans="1:12" x14ac:dyDescent="0.25">
      <c r="A139" s="78"/>
      <c r="B139" s="62" t="str">
        <f>IF(ISBLANK(A139),"",VLOOKUP(A139,Taules!$C$76:$D$182,2,FALSE))</f>
        <v/>
      </c>
      <c r="C139" s="78"/>
      <c r="D139" s="61" t="str">
        <f>IF(ISBLANK(C139),"",VLOOKUP(C139,Taules!$C$58:$D$63,2,FALSE))</f>
        <v/>
      </c>
      <c r="E139" s="79"/>
      <c r="F139" s="44" t="str">
        <f>IF(ISBLANK(E139),"",VLOOKUP(E139,Taules!$C$66:$D$71,2,FALSE))</f>
        <v/>
      </c>
      <c r="G139" s="79"/>
      <c r="H139" s="61" t="str">
        <f>IF(ISBLANK(G139),"",VLOOKUP(G139,Taules!$D$185:$E$228,2,FALSE))</f>
        <v/>
      </c>
      <c r="I139" s="134"/>
      <c r="J139" s="44" t="str">
        <f>IF(ISBLANK(C139),"",VLOOKUP(C139,Taules!$C$58:$F$63,3,FALSE))</f>
        <v/>
      </c>
      <c r="K139" s="44" t="str">
        <f>IF(ISBLANK(C139),"",VLOOKUP(C139,Taules!$C$58:$F$63,4,FALSE))</f>
        <v/>
      </c>
      <c r="L139" s="37" t="str">
        <f t="shared" si="6"/>
        <v/>
      </c>
    </row>
    <row r="140" spans="1:12" x14ac:dyDescent="0.25">
      <c r="A140" s="78"/>
      <c r="B140" s="62" t="str">
        <f>IF(ISBLANK(A140),"",VLOOKUP(A140,Taules!$C$76:$D$182,2,FALSE))</f>
        <v/>
      </c>
      <c r="C140" s="78"/>
      <c r="D140" s="61" t="str">
        <f>IF(ISBLANK(C140),"",VLOOKUP(C140,Taules!$C$58:$D$63,2,FALSE))</f>
        <v/>
      </c>
      <c r="E140" s="79"/>
      <c r="F140" s="44" t="str">
        <f>IF(ISBLANK(E140),"",VLOOKUP(E140,Taules!$C$66:$D$71,2,FALSE))</f>
        <v/>
      </c>
      <c r="G140" s="79"/>
      <c r="H140" s="61" t="str">
        <f>IF(ISBLANK(G140),"",VLOOKUP(G140,Taules!$D$185:$E$228,2,FALSE))</f>
        <v/>
      </c>
      <c r="I140" s="134"/>
      <c r="J140" s="44" t="str">
        <f>IF(ISBLANK(C140),"",VLOOKUP(C140,Taules!$C$58:$F$63,3,FALSE))</f>
        <v/>
      </c>
      <c r="K140" s="44" t="str">
        <f>IF(ISBLANK(C140),"",VLOOKUP(C140,Taules!$C$58:$F$63,4,FALSE))</f>
        <v/>
      </c>
      <c r="L140" s="37" t="str">
        <f t="shared" si="6"/>
        <v/>
      </c>
    </row>
    <row r="141" spans="1:12" x14ac:dyDescent="0.25">
      <c r="A141" s="78"/>
      <c r="B141" s="62" t="str">
        <f>IF(ISBLANK(A141),"",VLOOKUP(A141,Taules!$C$76:$D$182,2,FALSE))</f>
        <v/>
      </c>
      <c r="C141" s="78"/>
      <c r="D141" s="61" t="str">
        <f>IF(ISBLANK(C141),"",VLOOKUP(C141,Taules!$C$58:$D$63,2,FALSE))</f>
        <v/>
      </c>
      <c r="E141" s="79"/>
      <c r="F141" s="44" t="str">
        <f>IF(ISBLANK(E141),"",VLOOKUP(E141,Taules!$C$66:$D$71,2,FALSE))</f>
        <v/>
      </c>
      <c r="G141" s="79"/>
      <c r="H141" s="61" t="str">
        <f>IF(ISBLANK(G141),"",VLOOKUP(G141,Taules!$D$185:$E$228,2,FALSE))</f>
        <v/>
      </c>
      <c r="I141" s="134"/>
      <c r="J141" s="44" t="str">
        <f>IF(ISBLANK(C141),"",VLOOKUP(C141,Taules!$C$58:$F$63,3,FALSE))</f>
        <v/>
      </c>
      <c r="K141" s="44" t="str">
        <f>IF(ISBLANK(C141),"",VLOOKUP(C141,Taules!$C$58:$F$63,4,FALSE))</f>
        <v/>
      </c>
      <c r="L141" s="37" t="str">
        <f t="shared" si="6"/>
        <v/>
      </c>
    </row>
    <row r="142" spans="1:12" x14ac:dyDescent="0.25">
      <c r="A142" s="78"/>
      <c r="B142" s="62" t="str">
        <f>IF(ISBLANK(A142),"",VLOOKUP(A142,Taules!$C$76:$D$182,2,FALSE))</f>
        <v/>
      </c>
      <c r="C142" s="78"/>
      <c r="D142" s="61" t="str">
        <f>IF(ISBLANK(C142),"",VLOOKUP(C142,Taules!$C$58:$D$63,2,FALSE))</f>
        <v/>
      </c>
      <c r="E142" s="79"/>
      <c r="F142" s="44" t="str">
        <f>IF(ISBLANK(E142),"",VLOOKUP(E142,Taules!$C$66:$D$71,2,FALSE))</f>
        <v/>
      </c>
      <c r="G142" s="79"/>
      <c r="H142" s="61" t="str">
        <f>IF(ISBLANK(G142),"",VLOOKUP(G142,Taules!$D$185:$E$228,2,FALSE))</f>
        <v/>
      </c>
      <c r="I142" s="134"/>
      <c r="J142" s="44" t="str">
        <f>IF(ISBLANK(C142),"",VLOOKUP(C142,Taules!$C$58:$F$63,3,FALSE))</f>
        <v/>
      </c>
      <c r="K142" s="44" t="str">
        <f>IF(ISBLANK(C142),"",VLOOKUP(C142,Taules!$C$58:$F$63,4,FALSE))</f>
        <v/>
      </c>
      <c r="L142" s="37" t="str">
        <f t="shared" si="6"/>
        <v/>
      </c>
    </row>
    <row r="143" spans="1:12" x14ac:dyDescent="0.25">
      <c r="A143" s="78"/>
      <c r="B143" s="62" t="str">
        <f>IF(ISBLANK(A143),"",VLOOKUP(A143,Taules!$C$76:$D$182,2,FALSE))</f>
        <v/>
      </c>
      <c r="C143" s="78"/>
      <c r="D143" s="61" t="str">
        <f>IF(ISBLANK(C143),"",VLOOKUP(C143,Taules!$C$58:$D$63,2,FALSE))</f>
        <v/>
      </c>
      <c r="E143" s="79"/>
      <c r="F143" s="44" t="str">
        <f>IF(ISBLANK(E143),"",VLOOKUP(E143,Taules!$C$66:$D$71,2,FALSE))</f>
        <v/>
      </c>
      <c r="G143" s="79"/>
      <c r="H143" s="61" t="str">
        <f>IF(ISBLANK(G143),"",VLOOKUP(G143,Taules!$D$185:$E$228,2,FALSE))</f>
        <v/>
      </c>
      <c r="I143" s="134"/>
      <c r="J143" s="44" t="str">
        <f>IF(ISBLANK(C143),"",VLOOKUP(C143,Taules!$C$58:$F$63,3,FALSE))</f>
        <v/>
      </c>
      <c r="K143" s="44" t="str">
        <f>IF(ISBLANK(C143),"",VLOOKUP(C143,Taules!$C$58:$F$63,4,FALSE))</f>
        <v/>
      </c>
      <c r="L143" s="37" t="str">
        <f t="shared" si="6"/>
        <v/>
      </c>
    </row>
    <row r="144" spans="1:12" x14ac:dyDescent="0.25">
      <c r="A144" s="78"/>
      <c r="B144" s="62" t="str">
        <f>IF(ISBLANK(A144),"",VLOOKUP(A144,Taules!$C$76:$D$182,2,FALSE))</f>
        <v/>
      </c>
      <c r="C144" s="78"/>
      <c r="D144" s="61" t="str">
        <f>IF(ISBLANK(C144),"",VLOOKUP(C144,Taules!$C$58:$D$63,2,FALSE))</f>
        <v/>
      </c>
      <c r="E144" s="79"/>
      <c r="F144" s="44" t="str">
        <f>IF(ISBLANK(E144),"",VLOOKUP(E144,Taules!$C$66:$D$71,2,FALSE))</f>
        <v/>
      </c>
      <c r="G144" s="79"/>
      <c r="H144" s="61" t="str">
        <f>IF(ISBLANK(G144),"",VLOOKUP(G144,Taules!$D$185:$E$228,2,FALSE))</f>
        <v/>
      </c>
      <c r="I144" s="134"/>
      <c r="J144" s="44" t="str">
        <f>IF(ISBLANK(C144),"",VLOOKUP(C144,Taules!$C$58:$F$63,3,FALSE))</f>
        <v/>
      </c>
      <c r="K144" s="44" t="str">
        <f>IF(ISBLANK(C144),"",VLOOKUP(C144,Taules!$C$58:$F$63,4,FALSE))</f>
        <v/>
      </c>
      <c r="L144" s="37" t="str">
        <f t="shared" si="6"/>
        <v/>
      </c>
    </row>
    <row r="145" spans="1:12" x14ac:dyDescent="0.25">
      <c r="A145" s="78"/>
      <c r="B145" s="62" t="str">
        <f>IF(ISBLANK(A145),"",VLOOKUP(A145,Taules!$C$76:$D$182,2,FALSE))</f>
        <v/>
      </c>
      <c r="C145" s="78"/>
      <c r="D145" s="61" t="str">
        <f>IF(ISBLANK(C145),"",VLOOKUP(C145,Taules!$C$58:$D$63,2,FALSE))</f>
        <v/>
      </c>
      <c r="E145" s="79"/>
      <c r="F145" s="44" t="str">
        <f>IF(ISBLANK(E145),"",VLOOKUP(E145,Taules!$C$66:$D$71,2,FALSE))</f>
        <v/>
      </c>
      <c r="G145" s="79"/>
      <c r="H145" s="61" t="str">
        <f>IF(ISBLANK(G145),"",VLOOKUP(G145,Taules!$D$185:$E$228,2,FALSE))</f>
        <v/>
      </c>
      <c r="I145" s="134"/>
      <c r="J145" s="44" t="str">
        <f>IF(ISBLANK(C145),"",VLOOKUP(C145,Taules!$C$58:$F$63,3,FALSE))</f>
        <v/>
      </c>
      <c r="K145" s="44" t="str">
        <f>IF(ISBLANK(C145),"",VLOOKUP(C145,Taules!$C$58:$F$63,4,FALSE))</f>
        <v/>
      </c>
      <c r="L145" s="37" t="str">
        <f t="shared" si="6"/>
        <v/>
      </c>
    </row>
    <row r="146" spans="1:12" x14ac:dyDescent="0.25">
      <c r="A146" s="78"/>
      <c r="B146" s="62" t="str">
        <f>IF(ISBLANK(A146),"",VLOOKUP(A146,Taules!$C$76:$D$182,2,FALSE))</f>
        <v/>
      </c>
      <c r="C146" s="78"/>
      <c r="D146" s="61" t="str">
        <f>IF(ISBLANK(C146),"",VLOOKUP(C146,Taules!$C$58:$D$63,2,FALSE))</f>
        <v/>
      </c>
      <c r="E146" s="79"/>
      <c r="F146" s="44" t="str">
        <f>IF(ISBLANK(E146),"",VLOOKUP(E146,Taules!$C$66:$D$71,2,FALSE))</f>
        <v/>
      </c>
      <c r="G146" s="79"/>
      <c r="H146" s="61" t="str">
        <f>IF(ISBLANK(G146),"",VLOOKUP(G146,Taules!$D$185:$E$228,2,FALSE))</f>
        <v/>
      </c>
      <c r="I146" s="134"/>
      <c r="J146" s="44" t="str">
        <f>IF(ISBLANK(C146),"",VLOOKUP(C146,Taules!$C$58:$F$63,3,FALSE))</f>
        <v/>
      </c>
      <c r="K146" s="44" t="str">
        <f>IF(ISBLANK(C146),"",VLOOKUP(C146,Taules!$C$58:$F$63,4,FALSE))</f>
        <v/>
      </c>
      <c r="L146" s="37" t="str">
        <f t="shared" si="6"/>
        <v/>
      </c>
    </row>
    <row r="147" spans="1:12" x14ac:dyDescent="0.25">
      <c r="A147" s="78"/>
      <c r="B147" s="62" t="str">
        <f>IF(ISBLANK(A147),"",VLOOKUP(A147,Taules!$C$76:$D$182,2,FALSE))</f>
        <v/>
      </c>
      <c r="C147" s="78"/>
      <c r="D147" s="61" t="str">
        <f>IF(ISBLANK(C147),"",VLOOKUP(C147,Taules!$C$58:$D$63,2,FALSE))</f>
        <v/>
      </c>
      <c r="E147" s="79"/>
      <c r="F147" s="44" t="str">
        <f>IF(ISBLANK(E147),"",VLOOKUP(E147,Taules!$C$66:$D$71,2,FALSE))</f>
        <v/>
      </c>
      <c r="G147" s="79"/>
      <c r="H147" s="61" t="str">
        <f>IF(ISBLANK(G147),"",VLOOKUP(G147,Taules!$D$185:$E$228,2,FALSE))</f>
        <v/>
      </c>
      <c r="I147" s="134"/>
      <c r="J147" s="44" t="str">
        <f>IF(ISBLANK(C147),"",VLOOKUP(C147,Taules!$C$58:$F$63,3,FALSE))</f>
        <v/>
      </c>
      <c r="K147" s="44" t="str">
        <f>IF(ISBLANK(C147),"",VLOOKUP(C147,Taules!$C$58:$F$63,4,FALSE))</f>
        <v/>
      </c>
      <c r="L147" s="37" t="str">
        <f t="shared" si="6"/>
        <v/>
      </c>
    </row>
    <row r="148" spans="1:12" x14ac:dyDescent="0.25">
      <c r="A148" s="78"/>
      <c r="B148" s="62" t="str">
        <f>IF(ISBLANK(A148),"",VLOOKUP(A148,Taules!$C$76:$D$182,2,FALSE))</f>
        <v/>
      </c>
      <c r="C148" s="78"/>
      <c r="D148" s="61" t="str">
        <f>IF(ISBLANK(C148),"",VLOOKUP(C148,Taules!$C$58:$D$63,2,FALSE))</f>
        <v/>
      </c>
      <c r="E148" s="79"/>
      <c r="F148" s="44" t="str">
        <f>IF(ISBLANK(E148),"",VLOOKUP(E148,Taules!$C$66:$D$71,2,FALSE))</f>
        <v/>
      </c>
      <c r="G148" s="79"/>
      <c r="H148" s="61" t="str">
        <f>IF(ISBLANK(G148),"",VLOOKUP(G148,Taules!$D$185:$E$228,2,FALSE))</f>
        <v/>
      </c>
      <c r="I148" s="134"/>
      <c r="J148" s="44" t="str">
        <f>IF(ISBLANK(C148),"",VLOOKUP(C148,Taules!$C$58:$F$63,3,FALSE))</f>
        <v/>
      </c>
      <c r="K148" s="44" t="str">
        <f>IF(ISBLANK(C148),"",VLOOKUP(C148,Taules!$C$58:$F$63,4,FALSE))</f>
        <v/>
      </c>
      <c r="L148" s="37" t="str">
        <f t="shared" si="6"/>
        <v/>
      </c>
    </row>
    <row r="149" spans="1:12" x14ac:dyDescent="0.25">
      <c r="A149" s="78"/>
      <c r="B149" s="62" t="str">
        <f>IF(ISBLANK(A149),"",VLOOKUP(A149,Taules!$C$76:$D$182,2,FALSE))</f>
        <v/>
      </c>
      <c r="C149" s="78"/>
      <c r="D149" s="61" t="str">
        <f>IF(ISBLANK(C149),"",VLOOKUP(C149,Taules!$C$58:$D$63,2,FALSE))</f>
        <v/>
      </c>
      <c r="E149" s="79"/>
      <c r="F149" s="44" t="str">
        <f>IF(ISBLANK(E149),"",VLOOKUP(E149,Taules!$C$66:$D$71,2,FALSE))</f>
        <v/>
      </c>
      <c r="G149" s="79"/>
      <c r="H149" s="61" t="str">
        <f>IF(ISBLANK(G149),"",VLOOKUP(G149,Taules!$D$185:$E$228,2,FALSE))</f>
        <v/>
      </c>
      <c r="I149" s="134"/>
      <c r="J149" s="44" t="str">
        <f>IF(ISBLANK(C149),"",VLOOKUP(C149,Taules!$C$58:$F$63,3,FALSE))</f>
        <v/>
      </c>
      <c r="K149" s="44" t="str">
        <f>IF(ISBLANK(C149),"",VLOOKUP(C149,Taules!$C$58:$F$63,4,FALSE))</f>
        <v/>
      </c>
    </row>
    <row r="150" spans="1:12" x14ac:dyDescent="0.25">
      <c r="A150" s="78"/>
      <c r="B150" s="62" t="str">
        <f>IF(ISBLANK(A150),"",VLOOKUP(A150,Taules!$C$76:$D$182,2,FALSE))</f>
        <v/>
      </c>
      <c r="C150" s="78"/>
      <c r="D150" s="61" t="str">
        <f>IF(ISBLANK(C150),"",VLOOKUP(C150,Taules!$C$58:$D$63,2,FALSE))</f>
        <v/>
      </c>
      <c r="E150" s="79"/>
      <c r="F150" s="44" t="str">
        <f>IF(ISBLANK(E150),"",VLOOKUP(E150,Taules!$C$66:$D$71,2,FALSE))</f>
        <v/>
      </c>
      <c r="G150" s="79"/>
      <c r="H150" s="61" t="str">
        <f>IF(ISBLANK(G150),"",VLOOKUP(G150,Taules!$D$185:$E$228,2,FALSE))</f>
        <v/>
      </c>
      <c r="I150" s="134"/>
      <c r="J150" s="44" t="str">
        <f>IF(ISBLANK(C150),"",VLOOKUP(C150,Taules!$C$58:$F$63,3,FALSE))</f>
        <v/>
      </c>
      <c r="K150" s="44" t="str">
        <f>IF(ISBLANK(C150),"",VLOOKUP(C150,Taules!$C$58:$F$63,4,FALSE))</f>
        <v/>
      </c>
    </row>
    <row r="151" spans="1:12" x14ac:dyDescent="0.25">
      <c r="A151" s="78"/>
      <c r="B151" s="62" t="str">
        <f>IF(ISBLANK(A151),"",VLOOKUP(A151,Taules!$C$76:$D$182,2,FALSE))</f>
        <v/>
      </c>
      <c r="C151" s="78"/>
      <c r="D151" s="61" t="str">
        <f>IF(ISBLANK(C151),"",VLOOKUP(C151,Taules!$C$58:$D$63,2,FALSE))</f>
        <v/>
      </c>
      <c r="E151" s="79"/>
      <c r="F151" s="44" t="str">
        <f>IF(ISBLANK(E151),"",VLOOKUP(E151,Taules!$C$66:$D$71,2,FALSE))</f>
        <v/>
      </c>
      <c r="G151" s="79"/>
      <c r="H151" s="61" t="str">
        <f>IF(ISBLANK(G151),"",VLOOKUP(G151,Taules!$D$185:$E$228,2,FALSE))</f>
        <v/>
      </c>
      <c r="I151" s="134"/>
      <c r="J151" s="44" t="str">
        <f>IF(ISBLANK(C151),"",VLOOKUP(C151,Taules!$C$58:$F$63,3,FALSE))</f>
        <v/>
      </c>
      <c r="K151" s="44" t="str">
        <f>IF(ISBLANK(C151),"",VLOOKUP(C151,Taules!$C$58:$F$63,4,FALSE))</f>
        <v/>
      </c>
    </row>
    <row r="152" spans="1:12" x14ac:dyDescent="0.25">
      <c r="A152" s="78"/>
      <c r="B152" s="62" t="str">
        <f>IF(ISBLANK(A152),"",VLOOKUP(A152,Taules!$C$76:$D$182,2,FALSE))</f>
        <v/>
      </c>
      <c r="C152" s="78"/>
      <c r="D152" s="61" t="str">
        <f>IF(ISBLANK(C152),"",VLOOKUP(C152,Taules!$C$58:$D$63,2,FALSE))</f>
        <v/>
      </c>
      <c r="E152" s="79"/>
      <c r="F152" s="44" t="str">
        <f>IF(ISBLANK(E152),"",VLOOKUP(E152,Taules!$C$66:$D$71,2,FALSE))</f>
        <v/>
      </c>
      <c r="G152" s="79"/>
      <c r="H152" s="61" t="str">
        <f>IF(ISBLANK(G152),"",VLOOKUP(G152,Taules!$D$185:$E$228,2,FALSE))</f>
        <v/>
      </c>
      <c r="I152" s="134"/>
      <c r="J152" s="44" t="str">
        <f>IF(ISBLANK(C152),"",VLOOKUP(C152,Taules!$C$58:$F$63,3,FALSE))</f>
        <v/>
      </c>
      <c r="K152" s="44" t="str">
        <f>IF(ISBLANK(C152),"",VLOOKUP(C152,Taules!$C$58:$F$63,4,FALSE))</f>
        <v/>
      </c>
    </row>
    <row r="153" spans="1:12" x14ac:dyDescent="0.25">
      <c r="A153" s="78"/>
      <c r="B153" s="62" t="str">
        <f>IF(ISBLANK(A153),"",VLOOKUP(A153,Taules!$C$76:$D$182,2,FALSE))</f>
        <v/>
      </c>
      <c r="C153" s="78"/>
      <c r="D153" s="61" t="str">
        <f>IF(ISBLANK(C153),"",VLOOKUP(C153,Taules!$C$58:$D$63,2,FALSE))</f>
        <v/>
      </c>
      <c r="E153" s="79"/>
      <c r="F153" s="44" t="str">
        <f>IF(ISBLANK(E153),"",VLOOKUP(E153,Taules!$C$66:$D$71,2,FALSE))</f>
        <v/>
      </c>
      <c r="G153" s="79"/>
      <c r="H153" s="61" t="str">
        <f>IF(ISBLANK(G153),"",VLOOKUP(G153,Taules!$D$185:$E$228,2,FALSE))</f>
        <v/>
      </c>
      <c r="I153" s="134"/>
      <c r="J153" s="44" t="str">
        <f>IF(ISBLANK(C153),"",VLOOKUP(C153,Taules!$C$58:$F$63,3,FALSE))</f>
        <v/>
      </c>
      <c r="K153" s="44" t="str">
        <f>IF(ISBLANK(C153),"",VLOOKUP(C153,Taules!$C$58:$F$63,4,FALSE))</f>
        <v/>
      </c>
    </row>
    <row r="154" spans="1:12" x14ac:dyDescent="0.25">
      <c r="A154" s="78"/>
      <c r="B154" s="62" t="str">
        <f>IF(ISBLANK(A154),"",VLOOKUP(A154,Taules!$C$76:$D$182,2,FALSE))</f>
        <v/>
      </c>
      <c r="C154" s="78"/>
      <c r="D154" s="61" t="str">
        <f>IF(ISBLANK(C154),"",VLOOKUP(C154,Taules!$C$58:$D$63,2,FALSE))</f>
        <v/>
      </c>
      <c r="E154" s="79"/>
      <c r="F154" s="44" t="str">
        <f>IF(ISBLANK(E154),"",VLOOKUP(E154,Taules!$C$66:$D$71,2,FALSE))</f>
        <v/>
      </c>
      <c r="G154" s="79"/>
      <c r="H154" s="61" t="str">
        <f>IF(ISBLANK(G154),"",VLOOKUP(G154,Taules!$D$185:$E$228,2,FALSE))</f>
        <v/>
      </c>
      <c r="I154" s="134"/>
      <c r="J154" s="44" t="str">
        <f>IF(ISBLANK(C154),"",VLOOKUP(C154,Taules!$C$58:$F$63,3,FALSE))</f>
        <v/>
      </c>
      <c r="K154" s="44" t="str">
        <f>IF(ISBLANK(C154),"",VLOOKUP(C154,Taules!$C$58:$F$63,4,FALSE))</f>
        <v/>
      </c>
    </row>
    <row r="155" spans="1:12" x14ac:dyDescent="0.25">
      <c r="A155" s="78"/>
      <c r="B155" s="62" t="str">
        <f>IF(ISBLANK(A155),"",VLOOKUP(A155,Taules!$C$76:$D$182,2,FALSE))</f>
        <v/>
      </c>
      <c r="C155" s="78"/>
      <c r="D155" s="61" t="str">
        <f>IF(ISBLANK(C155),"",VLOOKUP(C155,Taules!$C$58:$D$63,2,FALSE))</f>
        <v/>
      </c>
      <c r="E155" s="79"/>
      <c r="F155" s="44" t="str">
        <f>IF(ISBLANK(E155),"",VLOOKUP(E155,Taules!$C$66:$D$71,2,FALSE))</f>
        <v/>
      </c>
      <c r="G155" s="79"/>
      <c r="H155" s="61" t="str">
        <f>IF(ISBLANK(G155),"",VLOOKUP(G155,Taules!$D$185:$E$228,2,FALSE))</f>
        <v/>
      </c>
      <c r="I155" s="134"/>
      <c r="J155" s="44" t="str">
        <f>IF(ISBLANK(C155),"",VLOOKUP(C155,Taules!$C$58:$F$63,3,FALSE))</f>
        <v/>
      </c>
      <c r="K155" s="44" t="str">
        <f>IF(ISBLANK(C155),"",VLOOKUP(C155,Taules!$C$58:$F$63,4,FALSE))</f>
        <v/>
      </c>
      <c r="L155" s="37" t="str">
        <f t="shared" ref="L155:L165" si="7">IF(OR(ISBLANK(A155),ISBLANK(C155),ISBLANK(E155),ISBLANK(G155),ISBLANK(I155)),IF(ISBLANK($C$8),"",IF(AND(ISBLANK(A155),ISBLANK(C155),ISBLANK(E155),ISBLANK(G155),ISBLANK(I155)),"","Cal introduïr dades a totes les cel·les salmó")),"")</f>
        <v/>
      </c>
    </row>
    <row r="156" spans="1:12" x14ac:dyDescent="0.25">
      <c r="A156" s="78"/>
      <c r="B156" s="62" t="str">
        <f>IF(ISBLANK(A156),"",VLOOKUP(A156,Taules!$C$76:$D$182,2,FALSE))</f>
        <v/>
      </c>
      <c r="C156" s="78"/>
      <c r="D156" s="61" t="str">
        <f>IF(ISBLANK(C156),"",VLOOKUP(C156,Taules!$C$58:$D$63,2,FALSE))</f>
        <v/>
      </c>
      <c r="E156" s="79"/>
      <c r="F156" s="44" t="str">
        <f>IF(ISBLANK(E156),"",VLOOKUP(E156,Taules!$C$66:$D$71,2,FALSE))</f>
        <v/>
      </c>
      <c r="G156" s="79"/>
      <c r="H156" s="61" t="str">
        <f>IF(ISBLANK(G156),"",VLOOKUP(G156,Taules!$D$185:$E$228,2,FALSE))</f>
        <v/>
      </c>
      <c r="I156" s="134"/>
      <c r="J156" s="44" t="str">
        <f>IF(ISBLANK(C156),"",VLOOKUP(C156,Taules!$C$58:$F$63,3,FALSE))</f>
        <v/>
      </c>
      <c r="K156" s="44" t="str">
        <f>IF(ISBLANK(C156),"",VLOOKUP(C156,Taules!$C$58:$F$63,4,FALSE))</f>
        <v/>
      </c>
      <c r="L156" s="37" t="str">
        <f t="shared" si="7"/>
        <v/>
      </c>
    </row>
    <row r="157" spans="1:12" x14ac:dyDescent="0.25">
      <c r="A157" s="78"/>
      <c r="B157" s="62" t="str">
        <f>IF(ISBLANK(A157),"",VLOOKUP(A157,Taules!$C$76:$D$182,2,FALSE))</f>
        <v/>
      </c>
      <c r="C157" s="78"/>
      <c r="D157" s="61" t="str">
        <f>IF(ISBLANK(C157),"",VLOOKUP(C157,Taules!$C$58:$D$63,2,FALSE))</f>
        <v/>
      </c>
      <c r="E157" s="79"/>
      <c r="F157" s="44" t="str">
        <f>IF(ISBLANK(E157),"",VLOOKUP(E157,Taules!$C$66:$D$71,2,FALSE))</f>
        <v/>
      </c>
      <c r="G157" s="79"/>
      <c r="H157" s="61" t="str">
        <f>IF(ISBLANK(G157),"",VLOOKUP(G157,Taules!$D$185:$E$228,2,FALSE))</f>
        <v/>
      </c>
      <c r="I157" s="134"/>
      <c r="J157" s="44" t="str">
        <f>IF(ISBLANK(C157),"",VLOOKUP(C157,Taules!$C$58:$F$63,3,FALSE))</f>
        <v/>
      </c>
      <c r="K157" s="44" t="str">
        <f>IF(ISBLANK(C157),"",VLOOKUP(C157,Taules!$C$58:$F$63,4,FALSE))</f>
        <v/>
      </c>
      <c r="L157" s="37" t="str">
        <f t="shared" si="7"/>
        <v/>
      </c>
    </row>
    <row r="158" spans="1:12" x14ac:dyDescent="0.25">
      <c r="A158" s="78"/>
      <c r="B158" s="62" t="str">
        <f>IF(ISBLANK(A158),"",VLOOKUP(A158,Taules!$C$76:$D$182,2,FALSE))</f>
        <v/>
      </c>
      <c r="C158" s="78"/>
      <c r="D158" s="61" t="str">
        <f>IF(ISBLANK(C158),"",VLOOKUP(C158,Taules!$C$58:$D$63,2,FALSE))</f>
        <v/>
      </c>
      <c r="E158" s="79"/>
      <c r="F158" s="44" t="str">
        <f>IF(ISBLANK(E158),"",VLOOKUP(E158,Taules!$C$66:$D$71,2,FALSE))</f>
        <v/>
      </c>
      <c r="G158" s="79"/>
      <c r="H158" s="61" t="str">
        <f>IF(ISBLANK(G158),"",VLOOKUP(G158,Taules!$D$185:$E$228,2,FALSE))</f>
        <v/>
      </c>
      <c r="I158" s="134"/>
      <c r="J158" s="44" t="str">
        <f>IF(ISBLANK(C158),"",VLOOKUP(C158,Taules!$C$58:$F$63,3,FALSE))</f>
        <v/>
      </c>
      <c r="K158" s="44" t="str">
        <f>IF(ISBLANK(C158),"",VLOOKUP(C158,Taules!$C$58:$F$63,4,FALSE))</f>
        <v/>
      </c>
      <c r="L158" s="37" t="str">
        <f t="shared" si="7"/>
        <v/>
      </c>
    </row>
    <row r="159" spans="1:12" x14ac:dyDescent="0.25">
      <c r="A159" s="78"/>
      <c r="B159" s="62" t="str">
        <f>IF(ISBLANK(A159),"",VLOOKUP(A159,Taules!$C$76:$D$182,2,FALSE))</f>
        <v/>
      </c>
      <c r="C159" s="78"/>
      <c r="D159" s="61" t="str">
        <f>IF(ISBLANK(C159),"",VLOOKUP(C159,Taules!$C$58:$D$63,2,FALSE))</f>
        <v/>
      </c>
      <c r="E159" s="79"/>
      <c r="F159" s="44" t="str">
        <f>IF(ISBLANK(E159),"",VLOOKUP(E159,Taules!$C$66:$D$71,2,FALSE))</f>
        <v/>
      </c>
      <c r="G159" s="79"/>
      <c r="H159" s="61" t="str">
        <f>IF(ISBLANK(G159),"",VLOOKUP(G159,Taules!$D$185:$E$228,2,FALSE))</f>
        <v/>
      </c>
      <c r="I159" s="134"/>
      <c r="J159" s="44" t="str">
        <f>IF(ISBLANK(C159),"",VLOOKUP(C159,Taules!$C$58:$F$63,3,FALSE))</f>
        <v/>
      </c>
      <c r="K159" s="44" t="str">
        <f>IF(ISBLANK(C159),"",VLOOKUP(C159,Taules!$C$58:$F$63,4,FALSE))</f>
        <v/>
      </c>
      <c r="L159" s="37" t="str">
        <f t="shared" si="7"/>
        <v/>
      </c>
    </row>
    <row r="160" spans="1:12" x14ac:dyDescent="0.25">
      <c r="A160" s="78"/>
      <c r="B160" s="62" t="str">
        <f>IF(ISBLANK(A160),"",VLOOKUP(A160,Taules!$C$76:$D$182,2,FALSE))</f>
        <v/>
      </c>
      <c r="C160" s="78"/>
      <c r="D160" s="61" t="str">
        <f>IF(ISBLANK(C160),"",VLOOKUP(C160,Taules!$C$58:$D$63,2,FALSE))</f>
        <v/>
      </c>
      <c r="E160" s="79"/>
      <c r="F160" s="44" t="str">
        <f>IF(ISBLANK(E160),"",VLOOKUP(E160,Taules!$C$66:$D$71,2,FALSE))</f>
        <v/>
      </c>
      <c r="G160" s="79"/>
      <c r="H160" s="61" t="str">
        <f>IF(ISBLANK(G160),"",VLOOKUP(G160,Taules!$D$185:$E$228,2,FALSE))</f>
        <v/>
      </c>
      <c r="I160" s="134"/>
      <c r="J160" s="44" t="str">
        <f>IF(ISBLANK(C160),"",VLOOKUP(C160,Taules!$C$58:$F$63,3,FALSE))</f>
        <v/>
      </c>
      <c r="K160" s="44" t="str">
        <f>IF(ISBLANK(C160),"",VLOOKUP(C160,Taules!$C$58:$F$63,4,FALSE))</f>
        <v/>
      </c>
      <c r="L160" s="37" t="str">
        <f t="shared" si="7"/>
        <v/>
      </c>
    </row>
    <row r="161" spans="1:12" x14ac:dyDescent="0.25">
      <c r="A161" s="78"/>
      <c r="B161" s="62" t="str">
        <f>IF(ISBLANK(A161),"",VLOOKUP(A161,Taules!$C$76:$D$182,2,FALSE))</f>
        <v/>
      </c>
      <c r="C161" s="78"/>
      <c r="D161" s="61" t="str">
        <f>IF(ISBLANK(C161),"",VLOOKUP(C161,Taules!$C$58:$D$63,2,FALSE))</f>
        <v/>
      </c>
      <c r="E161" s="79"/>
      <c r="F161" s="44" t="str">
        <f>IF(ISBLANK(E161),"",VLOOKUP(E161,Taules!$C$66:$D$71,2,FALSE))</f>
        <v/>
      </c>
      <c r="G161" s="79"/>
      <c r="H161" s="61" t="str">
        <f>IF(ISBLANK(G161),"",VLOOKUP(G161,Taules!$D$185:$E$228,2,FALSE))</f>
        <v/>
      </c>
      <c r="I161" s="134"/>
      <c r="J161" s="44" t="str">
        <f>IF(ISBLANK(C161),"",VLOOKUP(C161,Taules!$C$58:$F$63,3,FALSE))</f>
        <v/>
      </c>
      <c r="K161" s="44" t="str">
        <f>IF(ISBLANK(C161),"",VLOOKUP(C161,Taules!$C$58:$F$63,4,FALSE))</f>
        <v/>
      </c>
      <c r="L161" s="37" t="str">
        <f t="shared" si="7"/>
        <v/>
      </c>
    </row>
    <row r="162" spans="1:12" x14ac:dyDescent="0.25">
      <c r="A162" s="78"/>
      <c r="B162" s="62" t="str">
        <f>IF(ISBLANK(A162),"",VLOOKUP(A162,Taules!$C$76:$D$182,2,FALSE))</f>
        <v/>
      </c>
      <c r="C162" s="78"/>
      <c r="D162" s="61" t="str">
        <f>IF(ISBLANK(C162),"",VLOOKUP(C162,Taules!$C$58:$D$63,2,FALSE))</f>
        <v/>
      </c>
      <c r="E162" s="79"/>
      <c r="F162" s="44" t="str">
        <f>IF(ISBLANK(E162),"",VLOOKUP(E162,Taules!$C$66:$D$71,2,FALSE))</f>
        <v/>
      </c>
      <c r="G162" s="79"/>
      <c r="H162" s="61" t="str">
        <f>IF(ISBLANK(G162),"",VLOOKUP(G162,Taules!$D$185:$E$228,2,FALSE))</f>
        <v/>
      </c>
      <c r="I162" s="134"/>
      <c r="J162" s="44" t="str">
        <f>IF(ISBLANK(C162),"",VLOOKUP(C162,Taules!$C$58:$F$63,3,FALSE))</f>
        <v/>
      </c>
      <c r="K162" s="44" t="str">
        <f>IF(ISBLANK(C162),"",VLOOKUP(C162,Taules!$C$58:$F$63,4,FALSE))</f>
        <v/>
      </c>
      <c r="L162" s="37" t="str">
        <f t="shared" si="7"/>
        <v/>
      </c>
    </row>
    <row r="163" spans="1:12" x14ac:dyDescent="0.25">
      <c r="A163" s="78"/>
      <c r="B163" s="62" t="str">
        <f>IF(ISBLANK(A163),"",VLOOKUP(A163,Taules!$C$76:$D$182,2,FALSE))</f>
        <v/>
      </c>
      <c r="C163" s="78"/>
      <c r="D163" s="61" t="str">
        <f>IF(ISBLANK(C163),"",VLOOKUP(C163,Taules!$C$58:$D$63,2,FALSE))</f>
        <v/>
      </c>
      <c r="E163" s="79"/>
      <c r="F163" s="44" t="str">
        <f>IF(ISBLANK(E163),"",VLOOKUP(E163,Taules!$C$66:$D$71,2,FALSE))</f>
        <v/>
      </c>
      <c r="G163" s="79"/>
      <c r="H163" s="61" t="str">
        <f>IF(ISBLANK(G163),"",VLOOKUP(G163,Taules!$D$185:$E$228,2,FALSE))</f>
        <v/>
      </c>
      <c r="I163" s="134"/>
      <c r="J163" s="44" t="str">
        <f>IF(ISBLANK(C163),"",VLOOKUP(C163,Taules!$C$58:$F$63,3,FALSE))</f>
        <v/>
      </c>
      <c r="K163" s="44" t="str">
        <f>IF(ISBLANK(C163),"",VLOOKUP(C163,Taules!$C$58:$F$63,4,FALSE))</f>
        <v/>
      </c>
      <c r="L163" s="37" t="str">
        <f t="shared" si="7"/>
        <v/>
      </c>
    </row>
    <row r="164" spans="1:12" x14ac:dyDescent="0.25">
      <c r="A164" s="78"/>
      <c r="B164" s="62" t="str">
        <f>IF(ISBLANK(A164),"",VLOOKUP(A164,Taules!$C$76:$D$182,2,FALSE))</f>
        <v/>
      </c>
      <c r="C164" s="78"/>
      <c r="D164" s="61" t="str">
        <f>IF(ISBLANK(C164),"",VLOOKUP(C164,Taules!$C$58:$D$63,2,FALSE))</f>
        <v/>
      </c>
      <c r="E164" s="79"/>
      <c r="F164" s="44" t="str">
        <f>IF(ISBLANK(E164),"",VLOOKUP(E164,Taules!$C$66:$D$71,2,FALSE))</f>
        <v/>
      </c>
      <c r="G164" s="79"/>
      <c r="H164" s="61" t="str">
        <f>IF(ISBLANK(G164),"",VLOOKUP(G164,Taules!$D$185:$E$228,2,FALSE))</f>
        <v/>
      </c>
      <c r="I164" s="134"/>
      <c r="J164" s="44" t="str">
        <f>IF(ISBLANK(C164),"",VLOOKUP(C164,Taules!$C$58:$F$63,3,FALSE))</f>
        <v/>
      </c>
      <c r="K164" s="44" t="str">
        <f>IF(ISBLANK(C164),"",VLOOKUP(C164,Taules!$C$58:$F$63,4,FALSE))</f>
        <v/>
      </c>
      <c r="L164" s="37" t="str">
        <f t="shared" si="7"/>
        <v/>
      </c>
    </row>
    <row r="165" spans="1:12" x14ac:dyDescent="0.25">
      <c r="A165" s="78"/>
      <c r="B165" s="62" t="str">
        <f>IF(ISBLANK(A165),"",VLOOKUP(A165,Taules!$C$76:$D$182,2,FALSE))</f>
        <v/>
      </c>
      <c r="C165" s="78"/>
      <c r="D165" s="61" t="str">
        <f>IF(ISBLANK(C165),"",VLOOKUP(C165,Taules!$C$58:$D$63,2,FALSE))</f>
        <v/>
      </c>
      <c r="E165" s="79"/>
      <c r="F165" s="44" t="str">
        <f>IF(ISBLANK(E165),"",VLOOKUP(E165,Taules!$C$66:$D$71,2,FALSE))</f>
        <v/>
      </c>
      <c r="G165" s="79"/>
      <c r="H165" s="61" t="str">
        <f>IF(ISBLANK(G165),"",VLOOKUP(G165,Taules!$D$185:$E$228,2,FALSE))</f>
        <v/>
      </c>
      <c r="I165" s="134"/>
      <c r="J165" s="44" t="str">
        <f>IF(ISBLANK(C165),"",VLOOKUP(C165,Taules!$C$58:$F$63,3,FALSE))</f>
        <v/>
      </c>
      <c r="K165" s="44" t="str">
        <f>IF(ISBLANK(C165),"",VLOOKUP(C165,Taules!$C$58:$F$63,4,FALSE))</f>
        <v/>
      </c>
      <c r="L165" s="37" t="str">
        <f t="shared" si="7"/>
        <v/>
      </c>
    </row>
  </sheetData>
  <sheetProtection algorithmName="SHA-512" hashValue="jvQg2B3FYg9T5VWB01tgE88TY9qylrlm73m+/3VrQVKXKi8ciZu5LgEmWMOFPirYn0DYk+dBgZotO1prYLqGcw==" saltValue="S2zMdAXxP+ln7hI2e1e9cA==" spinCount="100000" sheet="1" objects="1" scenarios="1"/>
  <mergeCells count="4">
    <mergeCell ref="K3:N3"/>
    <mergeCell ref="L4:N4"/>
    <mergeCell ref="L5:N5"/>
    <mergeCell ref="L6:N6"/>
  </mergeCells>
  <conditionalFormatting sqref="O4:O7">
    <cfRule type="cellIs" dxfId="11" priority="1" operator="equal">
      <formula>"Omplir Data"</formula>
    </cfRule>
    <cfRule type="cellIs" dxfId="10" priority="2" operator="equal">
      <formula>"Omplir Càrrec"</formula>
    </cfRule>
    <cfRule type="cellIs" dxfId="9" priority="3" operator="equal">
      <formula>"Omplir Unitat directiva"</formula>
    </cfRule>
    <cfRule type="cellIs" dxfId="8" priority="4" operator="equal">
      <formula>"Omplir nom"</formula>
    </cfRule>
  </conditionalFormatting>
  <dataValidations count="5">
    <dataValidation type="list" allowBlank="1" showInputMessage="1" showErrorMessage="1" sqref="C11:C165" xr:uid="{00000000-0002-0000-0100-000000000000}">
      <formula1>TipusPersonal</formula1>
    </dataValidation>
    <dataValidation type="textLength" allowBlank="1" showInputMessage="1" showErrorMessage="1" sqref="E3:E4 E6" xr:uid="{00000000-0002-0000-0100-000001000000}">
      <formula1>4</formula1>
      <formula2>100</formula2>
    </dataValidation>
    <dataValidation type="list" allowBlank="1" showInputMessage="1" showErrorMessage="1" sqref="A11:A165" xr:uid="{00000000-0002-0000-0100-000002000000}">
      <formula1>Programes</formula1>
    </dataValidation>
    <dataValidation type="list" allowBlank="1" showInputMessage="1" showErrorMessage="1" sqref="E11:E165" xr:uid="{00000000-0002-0000-0100-000003000000}">
      <formula1>Grup</formula1>
    </dataValidation>
    <dataValidation type="list" allowBlank="1" showInputMessage="1" showErrorMessage="1" sqref="G11:G165" xr:uid="{00000000-0002-0000-0100-000004000000}">
      <formula1>Comarques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Entitats!$A$2:$A$187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ull6">
    <tabColor theme="6" tint="0.39997558519241921"/>
  </sheetPr>
  <dimension ref="A1:AA23"/>
  <sheetViews>
    <sheetView zoomScale="85" zoomScaleNormal="85" workbookViewId="0">
      <pane xSplit="7" topLeftCell="H1" activePane="topRight" state="frozen"/>
      <selection activeCell="A9" sqref="A9"/>
      <selection pane="topRight" activeCell="K13" sqref="K13"/>
    </sheetView>
  </sheetViews>
  <sheetFormatPr defaultColWidth="9.28515625" defaultRowHeight="15" x14ac:dyDescent="0.25"/>
  <cols>
    <col min="1" max="1" width="12.28515625" style="37" customWidth="1"/>
    <col min="2" max="2" width="8.7109375" style="37" customWidth="1"/>
    <col min="3" max="3" width="9.7109375" style="37" bestFit="1" customWidth="1"/>
    <col min="4" max="4" width="9.7109375" style="37" customWidth="1"/>
    <col min="5" max="5" width="9.42578125" style="37" bestFit="1" customWidth="1"/>
    <col min="6" max="6" width="6.42578125" style="37" bestFit="1" customWidth="1"/>
    <col min="7" max="7" width="30.7109375" style="37" customWidth="1"/>
    <col min="8" max="8" width="10.28515625" style="37" customWidth="1"/>
    <col min="9" max="9" width="12.28515625" style="37" customWidth="1"/>
    <col min="10" max="10" width="10.5703125" style="37" customWidth="1"/>
    <col min="11" max="11" width="19.7109375" style="37" customWidth="1"/>
    <col min="12" max="12" width="22" style="37" customWidth="1"/>
    <col min="13" max="13" width="61.28515625" style="37" customWidth="1"/>
    <col min="14" max="14" width="14.7109375" style="37" customWidth="1"/>
    <col min="15" max="15" width="17.7109375" style="37" customWidth="1"/>
    <col min="16" max="16" width="15.7109375" style="37" customWidth="1"/>
    <col min="17" max="17" width="16.42578125" style="37" bestFit="1" customWidth="1"/>
    <col min="18" max="18" width="12.7109375" style="37" customWidth="1"/>
    <col min="19" max="19" width="35.28515625" style="37" customWidth="1"/>
    <col min="20" max="20" width="21.42578125" style="37" bestFit="1" customWidth="1"/>
    <col min="21" max="21" width="14.42578125" style="37" customWidth="1"/>
    <col min="22" max="22" width="33.7109375" style="37" customWidth="1"/>
    <col min="23" max="23" width="17.7109375" style="37" customWidth="1"/>
    <col min="24" max="24" width="16.7109375" style="37" customWidth="1"/>
    <col min="25" max="25" width="17.7109375" style="37" customWidth="1"/>
    <col min="26" max="26" width="9.7109375" style="37" bestFit="1" customWidth="1"/>
    <col min="27" max="27" width="39.7109375" style="37" bestFit="1" customWidth="1"/>
    <col min="28" max="16384" width="9.28515625" style="37"/>
  </cols>
  <sheetData>
    <row r="1" spans="1:27" ht="15.75" thickBot="1" x14ac:dyDescent="0.3">
      <c r="N1"/>
      <c r="O1"/>
    </row>
    <row r="2" spans="1:27" ht="15.75" thickBot="1" x14ac:dyDescent="0.3">
      <c r="L2" s="67" t="s">
        <v>223</v>
      </c>
      <c r="M2" s="68"/>
      <c r="N2"/>
      <c r="O2"/>
    </row>
    <row r="3" spans="1:27" x14ac:dyDescent="0.25">
      <c r="G3" s="48" t="s">
        <v>10</v>
      </c>
      <c r="H3" s="36" t="str">
        <f>IFERROR(VLOOKUP($B$9,DadesEntitats,5,FALSE),"")</f>
        <v/>
      </c>
      <c r="I3" s="50"/>
      <c r="J3" s="50"/>
      <c r="K3" s="65"/>
      <c r="L3" s="9" t="s">
        <v>726</v>
      </c>
      <c r="M3" s="69" t="str">
        <f>IF(+'Annex de personal'!L4&lt;&gt;"",+'Annex de personal'!L4,"")</f>
        <v/>
      </c>
      <c r="N3"/>
      <c r="O3"/>
    </row>
    <row r="4" spans="1:27" x14ac:dyDescent="0.25">
      <c r="A4" s="37" t="s">
        <v>1024</v>
      </c>
      <c r="G4" s="48" t="s">
        <v>20</v>
      </c>
      <c r="H4" s="36" t="str">
        <f>IFERROR(VLOOKUP($B$9,DadesEntitats,6,FALSE),"")</f>
        <v/>
      </c>
      <c r="I4" s="50"/>
      <c r="J4" s="50"/>
      <c r="K4" s="65"/>
      <c r="L4" s="9" t="s">
        <v>224</v>
      </c>
      <c r="M4" s="70" t="str">
        <f>IF(+'Annex de personal'!L5&lt;&gt;"",+'Annex de personal'!L5,"")</f>
        <v/>
      </c>
      <c r="N4"/>
      <c r="O4"/>
    </row>
    <row r="5" spans="1:27" ht="15.75" thickBot="1" x14ac:dyDescent="0.3">
      <c r="G5" s="6" t="s">
        <v>11</v>
      </c>
      <c r="H5" s="49" t="str">
        <f>IF(B9&lt;&gt;"",B9,"")</f>
        <v/>
      </c>
      <c r="I5" s="50"/>
      <c r="J5" s="50"/>
      <c r="K5" s="65"/>
      <c r="L5" s="10" t="s">
        <v>727</v>
      </c>
      <c r="M5" s="72" t="str">
        <f>IF(+'Annex de personal'!L6&lt;&gt;"",+'Annex de personal'!L6,"")</f>
        <v/>
      </c>
      <c r="N5"/>
      <c r="O5"/>
    </row>
    <row r="6" spans="1:27" x14ac:dyDescent="0.25">
      <c r="G6" s="6" t="s">
        <v>12</v>
      </c>
      <c r="H6" s="71" t="str">
        <f>IFERROR(VLOOKUP($B$9,DadesEntitats,2,FALSE),"")</f>
        <v/>
      </c>
      <c r="I6" s="50"/>
      <c r="J6" s="50"/>
      <c r="K6" s="51"/>
      <c r="L6" s="75"/>
      <c r="M6" s="76"/>
      <c r="N6"/>
      <c r="O6"/>
    </row>
    <row r="7" spans="1:27" x14ac:dyDescent="0.25">
      <c r="A7" s="38" t="s">
        <v>9</v>
      </c>
      <c r="K7" s="73"/>
      <c r="L7" s="73"/>
      <c r="M7" s="73"/>
      <c r="N7" s="74"/>
      <c r="O7"/>
      <c r="X7"/>
      <c r="Y7"/>
      <c r="Z7"/>
    </row>
    <row r="8" spans="1:27" x14ac:dyDescent="0.25">
      <c r="A8" s="38"/>
      <c r="X8"/>
      <c r="Y8"/>
      <c r="Z8"/>
    </row>
    <row r="9" spans="1:27" x14ac:dyDescent="0.25">
      <c r="A9" s="38" t="s">
        <v>11</v>
      </c>
      <c r="B9" s="66" t="str">
        <f>IF(+'Annex de personal'!C8,+'Annex de personal'!C8,"")</f>
        <v/>
      </c>
      <c r="C9" s="37" t="str">
        <f>IF(B9="","&lt;-S'ha d'haver introduït el codi entitat a la Plantilla 2 annex personal","")</f>
        <v>&lt;-S'ha d'haver introduït el codi entitat a la Plantilla 2 annex personal</v>
      </c>
      <c r="H9" s="38" t="s">
        <v>1022</v>
      </c>
      <c r="I9" s="83" t="str">
        <f>IF(+'Annex de personal'!A11=0,"",+'Annex de personal'!A11)</f>
        <v/>
      </c>
      <c r="X9"/>
      <c r="Y9"/>
      <c r="Z9"/>
    </row>
    <row r="10" spans="1:27" x14ac:dyDescent="0.25">
      <c r="X10"/>
      <c r="Y10"/>
      <c r="Z10"/>
    </row>
    <row r="11" spans="1:27" s="39" customFormat="1" ht="45" x14ac:dyDescent="0.2">
      <c r="A11" s="84" t="s">
        <v>474</v>
      </c>
      <c r="B11" s="84" t="s">
        <v>475</v>
      </c>
      <c r="C11" s="84" t="s">
        <v>476</v>
      </c>
      <c r="D11" s="84" t="s">
        <v>477</v>
      </c>
      <c r="E11" s="85" t="s">
        <v>478</v>
      </c>
      <c r="F11" s="84" t="s">
        <v>273</v>
      </c>
      <c r="G11" s="84" t="s">
        <v>479</v>
      </c>
      <c r="H11" s="84" t="s">
        <v>480</v>
      </c>
      <c r="I11" s="84" t="s">
        <v>481</v>
      </c>
      <c r="J11" s="84" t="s">
        <v>482</v>
      </c>
      <c r="K11" s="84" t="s">
        <v>483</v>
      </c>
      <c r="L11" s="84" t="s">
        <v>484</v>
      </c>
      <c r="M11" s="84" t="s">
        <v>485</v>
      </c>
      <c r="N11" s="84" t="s">
        <v>486</v>
      </c>
      <c r="O11" s="84" t="s">
        <v>487</v>
      </c>
      <c r="P11" s="84" t="s">
        <v>488</v>
      </c>
      <c r="Q11" s="84" t="s">
        <v>489</v>
      </c>
      <c r="R11" s="84" t="s">
        <v>490</v>
      </c>
      <c r="S11" s="84" t="s">
        <v>491</v>
      </c>
      <c r="T11" s="84" t="s">
        <v>492</v>
      </c>
      <c r="U11" s="84" t="s">
        <v>493</v>
      </c>
      <c r="V11" s="84" t="s">
        <v>494</v>
      </c>
      <c r="W11" s="84" t="s">
        <v>495</v>
      </c>
      <c r="X11" s="84" t="s">
        <v>496</v>
      </c>
      <c r="Y11" s="84" t="s">
        <v>497</v>
      </c>
      <c r="Z11" s="84" t="s">
        <v>498</v>
      </c>
    </row>
    <row r="12" spans="1:27" x14ac:dyDescent="0.25">
      <c r="A12" s="91"/>
      <c r="B12" s="50"/>
      <c r="C12" s="50"/>
      <c r="D12" s="50"/>
      <c r="E12" s="92"/>
      <c r="F12" s="50"/>
      <c r="G12" s="52"/>
      <c r="H12" s="89">
        <f>SUM(H13:H17)</f>
        <v>0</v>
      </c>
      <c r="I12" s="89">
        <f>SUM(I13:I17)</f>
        <v>0</v>
      </c>
      <c r="J12" s="89">
        <f>SUM(J13:J17)</f>
        <v>0</v>
      </c>
      <c r="O12" s="96">
        <f>SUM(O13:O22)</f>
        <v>0</v>
      </c>
      <c r="P12" s="95">
        <f>SUM(P13:P22)</f>
        <v>0</v>
      </c>
      <c r="Q12" s="95">
        <f>SUM(Q13:Q22)</f>
        <v>0</v>
      </c>
      <c r="R12" s="98" t="str">
        <f>IFERROR(+Q12/P12,"")</f>
        <v/>
      </c>
      <c r="S12" s="66"/>
      <c r="W12" s="95">
        <f>SUM(W13:W22)</f>
        <v>0</v>
      </c>
      <c r="X12" s="95">
        <f t="shared" ref="X12:Y12" si="0">SUM(X13:X22)</f>
        <v>0</v>
      </c>
      <c r="Y12" s="95">
        <f t="shared" si="0"/>
        <v>0</v>
      </c>
      <c r="Z12" s="86"/>
    </row>
    <row r="13" spans="1:27" x14ac:dyDescent="0.25">
      <c r="A13" s="126">
        <v>2025</v>
      </c>
      <c r="B13" s="126">
        <v>2023</v>
      </c>
      <c r="C13" s="86" t="str">
        <f t="shared" ref="C13:C22" si="1">IFERROR(VLOOKUP($B$9,DadesEntitats,3,FALSE),"")</f>
        <v/>
      </c>
      <c r="D13" s="86" t="str">
        <f t="shared" ref="D13:D22" si="2">+$B$9</f>
        <v/>
      </c>
      <c r="E13" s="87" t="str">
        <f t="shared" ref="E13:E22" si="3">IF(ISBLANK($I$9),"",$I$9)</f>
        <v/>
      </c>
      <c r="F13" s="86" t="s">
        <v>276</v>
      </c>
      <c r="G13" s="86" t="s">
        <v>503</v>
      </c>
      <c r="H13" s="89">
        <f>SUMIFS('Annex de personal'!$I:$I,'Annex de personal'!$J:$J,'Explicació variacions DP'!$F$13:$F$17)</f>
        <v>0</v>
      </c>
      <c r="I13" s="89">
        <f>SUMIFS('DOT CRE 2023 prog'!$G:$G,'DOT CRE 2023 prog'!$A:$A,'Explicació variacions DP'!$B$9,'DOT CRE 2023 prog'!$B:$B,I9)</f>
        <v>0</v>
      </c>
      <c r="J13" s="89">
        <f t="shared" ref="J13:J17" si="4">IFERROR(+H13-I13,"")</f>
        <v>0</v>
      </c>
      <c r="K13" s="78"/>
      <c r="L13" s="127" t="str">
        <f>IF(I9="","",IF(J13&gt;0,"Sí","No"))</f>
        <v/>
      </c>
      <c r="M13" s="90"/>
      <c r="N13" s="128"/>
      <c r="O13" s="97"/>
      <c r="P13" s="95">
        <f>SUMIFS('DOT CRE 2023 prog'!H:H,'DOT CRE 2023 prog'!A:A,B9,'DOT CRE 2023 prog'!$B:$B,$I$9)+SUMIFS('DOT CRE 2023 prog'!I:I,'DOT CRE 2023 prog'!A:A,'Explicació variacions DP'!B9,'DOT CRE 2023 prog'!$B:$B,$I$9)</f>
        <v>0</v>
      </c>
      <c r="Q13" s="95">
        <f>IFERROR(+O13-P13,)</f>
        <v>0</v>
      </c>
      <c r="R13" s="98" t="str">
        <f t="shared" ref="R13:R22" si="5">IFERROR(+Q13/P13,"")</f>
        <v/>
      </c>
      <c r="S13" s="78"/>
      <c r="T13" s="99" t="str">
        <f>IFERROR(IF(AND((O13/H13)&gt;=21500,(O13/H13)&lt;=55500),"","Reviseu dot/crèd"),"")</f>
        <v/>
      </c>
      <c r="U13" s="95" t="str">
        <f>IFERROR(O13/H13,"")</f>
        <v/>
      </c>
      <c r="V13" s="100"/>
      <c r="W13" s="133"/>
      <c r="X13" s="133"/>
      <c r="Y13" s="133"/>
      <c r="Z13" s="132"/>
      <c r="AA13" s="77" t="str">
        <f>IF(W13+X13+Y13&lt;&gt;Q13,"Cal revisar els crèdits o ingressos i recursos","")</f>
        <v/>
      </c>
    </row>
    <row r="14" spans="1:27" x14ac:dyDescent="0.25">
      <c r="A14" s="126">
        <v>2025</v>
      </c>
      <c r="B14" s="126">
        <v>2023</v>
      </c>
      <c r="C14" s="86" t="str">
        <f t="shared" si="1"/>
        <v/>
      </c>
      <c r="D14" s="86" t="str">
        <f t="shared" si="2"/>
        <v/>
      </c>
      <c r="E14" s="87" t="str">
        <f t="shared" si="3"/>
        <v/>
      </c>
      <c r="F14" s="86" t="s">
        <v>249</v>
      </c>
      <c r="G14" s="86" t="s">
        <v>504</v>
      </c>
      <c r="H14" s="89">
        <f>SUMIFS('Annex de personal'!$I:$I,'Annex de personal'!$J:$J,'Explicació variacions DP'!$F$13:$F$17)</f>
        <v>0</v>
      </c>
      <c r="I14" s="89">
        <f>SUMIFS('DOT CRE 2023 prog'!R:R,'DOT CRE 2023 prog'!A:A,'Explicació variacions DP'!$B$9,'DOT CRE 2023 prog'!B:B,$I$9)</f>
        <v>0</v>
      </c>
      <c r="J14" s="89">
        <f t="shared" si="4"/>
        <v>0</v>
      </c>
      <c r="K14" s="78"/>
      <c r="L14" s="127"/>
      <c r="M14" s="90"/>
      <c r="N14" s="128"/>
      <c r="O14" s="97"/>
      <c r="P14" s="95">
        <f>SUMIFS('DOT CRE 2023 prog'!S:S,'DOT CRE 2023 prog'!A:A,'Explicació variacions DP'!B9,'DOT CRE 2023 prog'!$B:$B,$I$9)</f>
        <v>0</v>
      </c>
      <c r="Q14" s="95">
        <f t="shared" ref="Q14:Q22" si="6">IFERROR(+O14-P14,)</f>
        <v>0</v>
      </c>
      <c r="R14" s="98" t="str">
        <f t="shared" si="5"/>
        <v/>
      </c>
      <c r="S14" s="78"/>
      <c r="T14" s="99" t="str">
        <f>IFERROR(IF(AND((O14/H14)&gt;=21500,(O14/H14)&lt;=44700),"","Reviseu dot/crèd"),"")</f>
        <v/>
      </c>
      <c r="U14" s="95" t="str">
        <f>IFERROR(O14/H14,"")</f>
        <v/>
      </c>
      <c r="V14" s="100"/>
      <c r="W14" s="133"/>
      <c r="X14" s="133"/>
      <c r="Y14" s="133"/>
      <c r="Z14" s="132"/>
      <c r="AA14" s="77" t="str">
        <f t="shared" ref="AA14:AA22" si="7">IF(W14+X14+Y14&lt;&gt;Q14,"Cal revisar els crèdits o ingressos i recursos","")</f>
        <v/>
      </c>
    </row>
    <row r="15" spans="1:27" x14ac:dyDescent="0.25">
      <c r="A15" s="126">
        <v>2025</v>
      </c>
      <c r="B15" s="126">
        <v>2023</v>
      </c>
      <c r="C15" s="86" t="str">
        <f t="shared" si="1"/>
        <v/>
      </c>
      <c r="D15" s="86" t="str">
        <f t="shared" si="2"/>
        <v/>
      </c>
      <c r="E15" s="87" t="str">
        <f t="shared" si="3"/>
        <v/>
      </c>
      <c r="F15" s="86" t="s">
        <v>250</v>
      </c>
      <c r="G15" s="86" t="s">
        <v>505</v>
      </c>
      <c r="H15" s="89">
        <f>SUMIFS('Annex de personal'!$I:$I,'Annex de personal'!$J:$J,'Explicació variacions DP'!$F$13:$F$17)</f>
        <v>0</v>
      </c>
      <c r="I15" s="89">
        <f>SUMIFS('DOT CRE 2023 prog'!L:L,'DOT CRE 2023 prog'!A:A,'Explicació variacions DP'!$B$9,'DOT CRE 2023 prog'!B:B,$I$9)</f>
        <v>0</v>
      </c>
      <c r="J15" s="89">
        <f t="shared" si="4"/>
        <v>0</v>
      </c>
      <c r="K15" s="78"/>
      <c r="L15" s="127" t="str">
        <f>IF(I9="","",IF(J15&gt;0,"Sí","No"))</f>
        <v/>
      </c>
      <c r="M15" s="90"/>
      <c r="N15" s="128"/>
      <c r="O15" s="97"/>
      <c r="P15" s="95">
        <f>SUMIFS('DOT CRE 2023 prog'!M:M,'DOT CRE 2023 prog'!A:A,'Explicació variacions DP'!B9,'DOT CRE 2023 prog'!$B:$B,$I$9)</f>
        <v>0</v>
      </c>
      <c r="Q15" s="95">
        <f t="shared" si="6"/>
        <v>0</v>
      </c>
      <c r="R15" s="98" t="str">
        <f t="shared" si="5"/>
        <v/>
      </c>
      <c r="S15" s="78"/>
      <c r="T15" s="99" t="str">
        <f>IFERROR(IF(AND((O15/H15)&gt;=21500,(O15/H15)&lt;=55500),"","Reviseu dot/crèd"),"")</f>
        <v/>
      </c>
      <c r="U15" s="95" t="str">
        <f>IFERROR(O15/H15,"")</f>
        <v/>
      </c>
      <c r="V15" s="100"/>
      <c r="W15" s="133"/>
      <c r="X15" s="133"/>
      <c r="Y15" s="133"/>
      <c r="Z15" s="132"/>
      <c r="AA15" s="77" t="str">
        <f t="shared" si="7"/>
        <v/>
      </c>
    </row>
    <row r="16" spans="1:27" x14ac:dyDescent="0.25">
      <c r="A16" s="126">
        <v>2025</v>
      </c>
      <c r="B16" s="126">
        <v>2023</v>
      </c>
      <c r="C16" s="86" t="str">
        <f t="shared" si="1"/>
        <v/>
      </c>
      <c r="D16" s="86" t="str">
        <f t="shared" si="2"/>
        <v/>
      </c>
      <c r="E16" s="87" t="str">
        <f t="shared" si="3"/>
        <v/>
      </c>
      <c r="F16" s="86" t="s">
        <v>251</v>
      </c>
      <c r="G16" s="86" t="s">
        <v>506</v>
      </c>
      <c r="H16" s="89">
        <f>SUMIFS('Annex de personal'!$I:$I,'Annex de personal'!$J:$J,'Explicació variacions DP'!$F$13:$F$17)</f>
        <v>0</v>
      </c>
      <c r="I16" s="89">
        <f>SUMIFS('DOT CRE 2023 prog'!P:P,'DOT CRE 2023 prog'!A:A,'Explicació variacions DP'!$B$9,'DOT CRE 2023 prog'!B:B,$I$9)</f>
        <v>0</v>
      </c>
      <c r="J16" s="89">
        <f t="shared" si="4"/>
        <v>0</v>
      </c>
      <c r="K16" s="78"/>
      <c r="L16" s="127"/>
      <c r="M16" s="90"/>
      <c r="N16" s="128"/>
      <c r="O16" s="97"/>
      <c r="P16" s="95">
        <f>SUMIFS('DOT CRE 2023 prog'!Q:Q,'DOT CRE 2023 prog'!A:A,'Explicació variacions DP'!B9,'DOT CRE 2023 prog'!$B:$B,$I$9)</f>
        <v>0</v>
      </c>
      <c r="Q16" s="95">
        <f t="shared" si="6"/>
        <v>0</v>
      </c>
      <c r="R16" s="98" t="str">
        <f t="shared" si="5"/>
        <v/>
      </c>
      <c r="S16" s="78"/>
      <c r="T16" s="99" t="str">
        <f>IFERROR(IF(AND((O16/H16)&gt;=21500,(O16/H16)&lt;=44700),"","Reviseu dot/crèd"),"")</f>
        <v/>
      </c>
      <c r="U16" s="95" t="str">
        <f>IFERROR(O16/H16,"")</f>
        <v/>
      </c>
      <c r="V16" s="100"/>
      <c r="W16" s="133"/>
      <c r="X16" s="133"/>
      <c r="Y16" s="133"/>
      <c r="Z16" s="132"/>
      <c r="AA16" s="77" t="str">
        <f t="shared" si="7"/>
        <v/>
      </c>
    </row>
    <row r="17" spans="1:27" x14ac:dyDescent="0.25">
      <c r="A17" s="126">
        <v>2025</v>
      </c>
      <c r="B17" s="126">
        <v>2023</v>
      </c>
      <c r="C17" s="86" t="str">
        <f t="shared" si="1"/>
        <v/>
      </c>
      <c r="D17" s="86" t="str">
        <f t="shared" si="2"/>
        <v/>
      </c>
      <c r="E17" s="87" t="str">
        <f t="shared" si="3"/>
        <v/>
      </c>
      <c r="F17" s="86" t="s">
        <v>252</v>
      </c>
      <c r="G17" s="86" t="s">
        <v>507</v>
      </c>
      <c r="H17" s="89">
        <f>SUMIFS('Annex de personal'!$I:$I,'Annex de personal'!$J:$J,'Explicació variacions DP'!$F$13:$F$17)</f>
        <v>0</v>
      </c>
      <c r="I17" s="89">
        <f>SUMIFS('DOT CRE 2023 prog'!J:J,'DOT CRE 2023 prog'!A:A,'Explicació variacions DP'!$B$9,'DOT CRE 2023 prog'!B:B,$I$9)</f>
        <v>0</v>
      </c>
      <c r="J17" s="89">
        <f t="shared" si="4"/>
        <v>0</v>
      </c>
      <c r="K17" s="78"/>
      <c r="L17" s="127" t="str">
        <f>IF(I9="","",IF(J17&gt;0,"Sí","No"))</f>
        <v/>
      </c>
      <c r="M17" s="90"/>
      <c r="N17" s="128"/>
      <c r="O17" s="97"/>
      <c r="P17" s="95">
        <f>SUMIFS('DOT CRE 2023 prog'!K:K,'DOT CRE 2023 prog'!A:A,'Explicació variacions DP'!B9,'DOT CRE 2023 prog'!$B:$B,$I$9)</f>
        <v>0</v>
      </c>
      <c r="Q17" s="95">
        <f t="shared" si="6"/>
        <v>0</v>
      </c>
      <c r="R17" s="98" t="str">
        <f t="shared" si="5"/>
        <v/>
      </c>
      <c r="S17" s="78"/>
      <c r="T17" s="99" t="str">
        <f>IFERROR(IF(AND((O17/H17)&gt;=48180,(O17/H17)&lt;=122600),"","Reviseu dot/crèd"),"")</f>
        <v/>
      </c>
      <c r="U17" s="95" t="str">
        <f>IFERROR(O17/H17,"")</f>
        <v/>
      </c>
      <c r="V17" s="100"/>
      <c r="W17" s="133"/>
      <c r="X17" s="133"/>
      <c r="Y17" s="133"/>
      <c r="Z17" s="132"/>
      <c r="AA17" s="77" t="str">
        <f t="shared" si="7"/>
        <v/>
      </c>
    </row>
    <row r="18" spans="1:27" x14ac:dyDescent="0.25">
      <c r="A18" s="126">
        <v>2025</v>
      </c>
      <c r="B18" s="126">
        <v>2023</v>
      </c>
      <c r="C18" s="86" t="str">
        <f t="shared" si="1"/>
        <v/>
      </c>
      <c r="D18" s="86" t="str">
        <f t="shared" si="2"/>
        <v/>
      </c>
      <c r="E18" s="87" t="str">
        <f t="shared" si="3"/>
        <v/>
      </c>
      <c r="F18" s="86" t="s">
        <v>253</v>
      </c>
      <c r="L18" s="66"/>
      <c r="M18" s="93"/>
      <c r="N18" s="94"/>
      <c r="O18" s="97"/>
      <c r="P18" s="95">
        <f>SUMIFS('DOT CRE 2023 prog'!V:V,'DOT CRE 2023 prog'!A:A,'Explicació variacions DP'!B9,'DOT CRE 2023 prog'!$B:$B,$I$9)</f>
        <v>0</v>
      </c>
      <c r="Q18" s="95">
        <f t="shared" si="6"/>
        <v>0</v>
      </c>
      <c r="R18" s="98" t="str">
        <f t="shared" si="5"/>
        <v/>
      </c>
      <c r="S18" s="78"/>
      <c r="U18" s="40"/>
      <c r="V18" s="93"/>
      <c r="W18" s="133"/>
      <c r="X18" s="133"/>
      <c r="Y18" s="133"/>
      <c r="Z18" s="132"/>
      <c r="AA18" s="77" t="str">
        <f t="shared" si="7"/>
        <v/>
      </c>
    </row>
    <row r="19" spans="1:27" x14ac:dyDescent="0.25">
      <c r="A19" s="126">
        <v>2025</v>
      </c>
      <c r="B19" s="126">
        <v>2023</v>
      </c>
      <c r="C19" s="86" t="str">
        <f t="shared" si="1"/>
        <v/>
      </c>
      <c r="D19" s="86" t="str">
        <f t="shared" si="2"/>
        <v/>
      </c>
      <c r="E19" s="87" t="str">
        <f t="shared" si="3"/>
        <v/>
      </c>
      <c r="F19" s="86" t="s">
        <v>254</v>
      </c>
      <c r="L19" s="66"/>
      <c r="M19" s="93"/>
      <c r="N19" s="94"/>
      <c r="O19" s="97"/>
      <c r="P19" s="95">
        <f>SUMIFS('DOT CRE 2023 prog'!W:W,'DOT CRE 2023 prog'!A:A,'Explicació variacions DP'!B9,'DOT CRE 2023 prog'!$B:$B,$I$9)</f>
        <v>0</v>
      </c>
      <c r="Q19" s="95">
        <f t="shared" si="6"/>
        <v>0</v>
      </c>
      <c r="R19" s="98" t="str">
        <f t="shared" si="5"/>
        <v/>
      </c>
      <c r="S19" s="78"/>
      <c r="V19" s="93"/>
      <c r="W19" s="133"/>
      <c r="X19" s="133"/>
      <c r="Y19" s="133"/>
      <c r="Z19" s="132"/>
      <c r="AA19" s="77" t="str">
        <f t="shared" si="7"/>
        <v/>
      </c>
    </row>
    <row r="20" spans="1:27" x14ac:dyDescent="0.25">
      <c r="A20" s="126">
        <v>2025</v>
      </c>
      <c r="B20" s="126">
        <v>2023</v>
      </c>
      <c r="C20" s="86" t="str">
        <f t="shared" si="1"/>
        <v/>
      </c>
      <c r="D20" s="86" t="str">
        <f t="shared" si="2"/>
        <v/>
      </c>
      <c r="E20" s="87" t="str">
        <f t="shared" si="3"/>
        <v/>
      </c>
      <c r="F20" s="86" t="s">
        <v>508</v>
      </c>
      <c r="L20" s="66"/>
      <c r="M20" s="93"/>
      <c r="N20" s="94"/>
      <c r="O20" s="97"/>
      <c r="P20" s="95">
        <f>SUMIFS('DOT CRE 2023 prog'!X:X,'DOT CRE 2023 prog'!A:A,'Explicació variacions DP'!B9,'DOT CRE 2023 prog'!$B:$B,$I$9)</f>
        <v>0</v>
      </c>
      <c r="Q20" s="95">
        <f t="shared" si="6"/>
        <v>0</v>
      </c>
      <c r="R20" s="98" t="str">
        <f t="shared" si="5"/>
        <v/>
      </c>
      <c r="S20" s="78"/>
      <c r="T20" s="99" t="str">
        <f>IFERROR(IF(AND((+O20/(+O13+O14+O15+O16+O17+O18+O19))&gt;=0.25,(+O20/(+O13+O14+O15+O16+O17+O18+O19))&lt;=0.36),"","Reviseu, % fora del rang"),"")</f>
        <v/>
      </c>
      <c r="U20" s="98" t="str">
        <f>IFERROR(+O20/(O13+O14+O15+O16+O17+O18+O19),"")</f>
        <v/>
      </c>
      <c r="V20" s="100"/>
      <c r="W20" s="133"/>
      <c r="X20" s="133"/>
      <c r="Y20" s="133"/>
      <c r="Z20" s="132"/>
      <c r="AA20" s="77" t="str">
        <f t="shared" si="7"/>
        <v/>
      </c>
    </row>
    <row r="21" spans="1:27" x14ac:dyDescent="0.25">
      <c r="A21" s="126">
        <v>2025</v>
      </c>
      <c r="B21" s="126">
        <v>2023</v>
      </c>
      <c r="C21" s="86" t="str">
        <f t="shared" si="1"/>
        <v/>
      </c>
      <c r="D21" s="86" t="str">
        <f t="shared" si="2"/>
        <v/>
      </c>
      <c r="E21" s="87" t="str">
        <f t="shared" si="3"/>
        <v/>
      </c>
      <c r="F21" s="88" t="s">
        <v>256</v>
      </c>
      <c r="L21" s="66"/>
      <c r="M21" s="93"/>
      <c r="N21" s="94"/>
      <c r="O21" s="97"/>
      <c r="P21" s="95">
        <f>SUMIFS('DOT CRE 2023 prog'!Y:Y,'DOT CRE 2023 prog'!A:A,'Explicació variacions DP'!B9,'DOT CRE 2023 prog'!$B:$B,$I$9)</f>
        <v>0</v>
      </c>
      <c r="Q21" s="95">
        <f t="shared" si="6"/>
        <v>0</v>
      </c>
      <c r="R21" s="98" t="str">
        <f t="shared" si="5"/>
        <v/>
      </c>
      <c r="S21" s="66"/>
      <c r="V21" s="93"/>
      <c r="W21" s="133"/>
      <c r="X21" s="133"/>
      <c r="Y21" s="133"/>
      <c r="Z21" s="132"/>
      <c r="AA21" s="77" t="str">
        <f t="shared" si="7"/>
        <v/>
      </c>
    </row>
    <row r="22" spans="1:27" x14ac:dyDescent="0.25">
      <c r="A22" s="126">
        <v>2025</v>
      </c>
      <c r="B22" s="126">
        <v>2023</v>
      </c>
      <c r="C22" s="86" t="str">
        <f t="shared" si="1"/>
        <v/>
      </c>
      <c r="D22" s="86" t="str">
        <f t="shared" si="2"/>
        <v/>
      </c>
      <c r="E22" s="87" t="str">
        <f t="shared" si="3"/>
        <v/>
      </c>
      <c r="F22" s="88" t="s">
        <v>724</v>
      </c>
      <c r="L22" s="66"/>
      <c r="M22" s="93"/>
      <c r="N22" s="94"/>
      <c r="O22" s="97"/>
      <c r="P22" s="95">
        <f>SUMIFS('DOT CRE 2023 prog'!Z:Z,'DOT CRE 2023 prog'!A:A,'Explicació variacions DP'!B9,'DOT CRE 2023 prog'!$B:$B,$I$9)</f>
        <v>0</v>
      </c>
      <c r="Q22" s="95">
        <f t="shared" si="6"/>
        <v>0</v>
      </c>
      <c r="R22" s="98" t="str">
        <f t="shared" si="5"/>
        <v/>
      </c>
      <c r="S22" s="66"/>
      <c r="V22" s="93"/>
      <c r="W22" s="133"/>
      <c r="X22" s="133"/>
      <c r="Y22" s="133"/>
      <c r="Z22" s="132"/>
      <c r="AA22" s="77" t="str">
        <f t="shared" si="7"/>
        <v/>
      </c>
    </row>
    <row r="23" spans="1:27" x14ac:dyDescent="0.25">
      <c r="O23" s="40"/>
      <c r="P23" s="40"/>
      <c r="Q23" s="40"/>
      <c r="R23" s="41"/>
      <c r="W23" s="40"/>
      <c r="X23" s="40"/>
      <c r="Y23" s="40"/>
    </row>
  </sheetData>
  <sheetProtection algorithmName="SHA-512" hashValue="Uf27Y0hwtP9/pgw9L5pnKlDy7zPNHDP/0SYqYsMAg8C7WZYblOGoikCxOwKKc4hMnjqEIH1vAVclbwLKJh6QFw==" saltValue="ZvmeWLSE92onxK1ZDNVyCw==" spinCount="100000" sheet="1" objects="1" scenarios="1"/>
  <conditionalFormatting sqref="T13">
    <cfRule type="cellIs" dxfId="7" priority="50" operator="equal">
      <formula>"Reviseu dot/crèd"</formula>
    </cfRule>
  </conditionalFormatting>
  <conditionalFormatting sqref="T20">
    <cfRule type="cellIs" dxfId="6" priority="49" operator="equal">
      <formula>"Reviseu, % fora del rang"</formula>
    </cfRule>
  </conditionalFormatting>
  <conditionalFormatting sqref="AA13">
    <cfRule type="cellIs" dxfId="5" priority="48" operator="equal">
      <formula>"Cal revisar els crèdits o ingressos i recursos"</formula>
    </cfRule>
  </conditionalFormatting>
  <conditionalFormatting sqref="AA14:AA22">
    <cfRule type="cellIs" dxfId="4" priority="45" operator="equal">
      <formula>"Cal revisar els crèdits o ingressos i recursos"</formula>
    </cfRule>
  </conditionalFormatting>
  <conditionalFormatting sqref="T14">
    <cfRule type="cellIs" dxfId="3" priority="4" operator="equal">
      <formula>"Reviseu dot/crèd"</formula>
    </cfRule>
  </conditionalFormatting>
  <conditionalFormatting sqref="T15">
    <cfRule type="cellIs" dxfId="2" priority="3" operator="equal">
      <formula>"Reviseu dot/crèd"</formula>
    </cfRule>
  </conditionalFormatting>
  <conditionalFormatting sqref="T16">
    <cfRule type="cellIs" dxfId="1" priority="2" operator="equal">
      <formula>"Reviseu dot/crèd"</formula>
    </cfRule>
  </conditionalFormatting>
  <conditionalFormatting sqref="T17">
    <cfRule type="cellIs" dxfId="0" priority="1" operator="equal">
      <formula>"Reviseu dot/crèd"</formula>
    </cfRule>
  </conditionalFormatting>
  <dataValidations count="3">
    <dataValidation type="textLength" allowBlank="1" showInputMessage="1" showErrorMessage="1" sqref="H3:H4 H6" xr:uid="{00000000-0002-0000-0200-000000000000}">
      <formula1>4</formula1>
      <formula2>100</formula2>
    </dataValidation>
    <dataValidation type="list" allowBlank="1" showInputMessage="1" showErrorMessage="1" sqref="K13:K17" xr:uid="{00000000-0002-0000-0200-000001000000}">
      <formula1>MotiusVar</formula1>
    </dataValidation>
    <dataValidation type="list" allowBlank="1" showInputMessage="1" showErrorMessage="1" sqref="Z12:Z22" xr:uid="{00000000-0002-0000-0200-000002000000}">
      <formula1>Consolida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4:I251"/>
  <sheetViews>
    <sheetView workbookViewId="0">
      <selection activeCell="A6" sqref="A6"/>
    </sheetView>
  </sheetViews>
  <sheetFormatPr defaultColWidth="9.28515625" defaultRowHeight="12.75" x14ac:dyDescent="0.2"/>
  <cols>
    <col min="1" max="1" width="7.7109375" style="150" customWidth="1"/>
    <col min="2" max="2" width="59.5703125" style="150" customWidth="1"/>
    <col min="3" max="3" width="9.28515625" style="150"/>
    <col min="4" max="4" width="20.5703125" style="150" bestFit="1" customWidth="1"/>
    <col min="5" max="5" width="9.28515625" style="150"/>
    <col min="6" max="6" width="19.5703125" style="150" bestFit="1" customWidth="1"/>
    <col min="7" max="7" width="10" style="150" bestFit="1" customWidth="1"/>
    <col min="8" max="8" width="25.7109375" style="150" customWidth="1"/>
    <col min="9" max="9" width="9.28515625" style="150"/>
    <col min="10" max="10" width="37.28515625" style="150" bestFit="1" customWidth="1"/>
    <col min="11" max="16384" width="9.28515625" style="150"/>
  </cols>
  <sheetData>
    <row r="4" spans="1:9" ht="18" x14ac:dyDescent="0.2">
      <c r="A4" s="149" t="s">
        <v>1040</v>
      </c>
    </row>
    <row r="5" spans="1:9" x14ac:dyDescent="0.2">
      <c r="A5" s="150" t="s">
        <v>1018</v>
      </c>
    </row>
    <row r="7" spans="1:9" x14ac:dyDescent="0.2">
      <c r="A7" s="151" t="s">
        <v>1017</v>
      </c>
    </row>
    <row r="8" spans="1:9" ht="13.5" thickBot="1" x14ac:dyDescent="0.25"/>
    <row r="9" spans="1:9" x14ac:dyDescent="0.2">
      <c r="A9" s="152" t="s">
        <v>636</v>
      </c>
      <c r="B9" s="153"/>
      <c r="C9" s="152" t="s">
        <v>528</v>
      </c>
      <c r="D9" s="154"/>
      <c r="E9" s="152" t="s">
        <v>512</v>
      </c>
      <c r="F9" s="154"/>
      <c r="G9" s="152" t="s">
        <v>722</v>
      </c>
      <c r="H9" s="153"/>
      <c r="I9" s="155" t="s">
        <v>1015</v>
      </c>
    </row>
    <row r="10" spans="1:9" ht="13.5" thickBot="1" x14ac:dyDescent="0.25">
      <c r="A10" s="156" t="s">
        <v>1013</v>
      </c>
      <c r="B10" s="157" t="s">
        <v>1014</v>
      </c>
      <c r="C10" s="156" t="s">
        <v>1013</v>
      </c>
      <c r="D10" s="158" t="s">
        <v>1014</v>
      </c>
      <c r="E10" s="156" t="s">
        <v>1013</v>
      </c>
      <c r="F10" s="159" t="s">
        <v>1014</v>
      </c>
      <c r="G10" s="156" t="s">
        <v>1013</v>
      </c>
      <c r="H10" s="160" t="s">
        <v>1014</v>
      </c>
      <c r="I10" s="161"/>
    </row>
    <row r="11" spans="1:9" ht="13.5" thickBot="1" x14ac:dyDescent="0.25">
      <c r="A11" s="162">
        <v>111</v>
      </c>
      <c r="B11" s="163" t="s">
        <v>529</v>
      </c>
      <c r="C11" s="164" t="s">
        <v>239</v>
      </c>
      <c r="D11" s="165" t="s">
        <v>507</v>
      </c>
      <c r="E11" s="164" t="s">
        <v>236</v>
      </c>
      <c r="F11" s="166" t="s">
        <v>517</v>
      </c>
      <c r="G11" s="167" t="s">
        <v>638</v>
      </c>
      <c r="H11" s="168" t="s">
        <v>639</v>
      </c>
      <c r="I11" s="169" t="s">
        <v>1016</v>
      </c>
    </row>
    <row r="12" spans="1:9" x14ac:dyDescent="0.2">
      <c r="A12" s="162">
        <v>112</v>
      </c>
      <c r="B12" s="163" t="s">
        <v>530</v>
      </c>
      <c r="C12" s="164" t="s">
        <v>238</v>
      </c>
      <c r="D12" s="165" t="s">
        <v>503</v>
      </c>
      <c r="E12" s="164" t="s">
        <v>518</v>
      </c>
      <c r="F12" s="166" t="s">
        <v>519</v>
      </c>
      <c r="G12" s="167" t="s">
        <v>640</v>
      </c>
      <c r="H12" s="168" t="s">
        <v>641</v>
      </c>
      <c r="I12" s="170"/>
    </row>
    <row r="13" spans="1:9" x14ac:dyDescent="0.2">
      <c r="A13" s="162">
        <v>113</v>
      </c>
      <c r="B13" s="163" t="s">
        <v>531</v>
      </c>
      <c r="C13" s="164" t="s">
        <v>242</v>
      </c>
      <c r="D13" s="165" t="s">
        <v>520</v>
      </c>
      <c r="E13" s="164" t="s">
        <v>521</v>
      </c>
      <c r="F13" s="171" t="s">
        <v>522</v>
      </c>
      <c r="G13" s="167" t="s">
        <v>642</v>
      </c>
      <c r="H13" s="168" t="s">
        <v>643</v>
      </c>
      <c r="I13" s="170"/>
    </row>
    <row r="14" spans="1:9" x14ac:dyDescent="0.2">
      <c r="A14" s="162">
        <v>114</v>
      </c>
      <c r="B14" s="163" t="s">
        <v>532</v>
      </c>
      <c r="C14" s="164" t="s">
        <v>240</v>
      </c>
      <c r="D14" s="165" t="s">
        <v>505</v>
      </c>
      <c r="E14" s="164" t="s">
        <v>524</v>
      </c>
      <c r="F14" s="171" t="s">
        <v>525</v>
      </c>
      <c r="G14" s="167" t="s">
        <v>644</v>
      </c>
      <c r="H14" s="168" t="s">
        <v>645</v>
      </c>
      <c r="I14" s="170"/>
    </row>
    <row r="15" spans="1:9" ht="13.5" thickBot="1" x14ac:dyDescent="0.25">
      <c r="A15" s="162">
        <v>115</v>
      </c>
      <c r="B15" s="163" t="s">
        <v>533</v>
      </c>
      <c r="C15" s="172" t="s">
        <v>241</v>
      </c>
      <c r="D15" s="173" t="s">
        <v>523</v>
      </c>
      <c r="E15" s="164" t="s">
        <v>237</v>
      </c>
      <c r="F15" s="171" t="s">
        <v>526</v>
      </c>
      <c r="G15" s="167" t="s">
        <v>646</v>
      </c>
      <c r="H15" s="168" t="s">
        <v>647</v>
      </c>
      <c r="I15" s="170"/>
    </row>
    <row r="16" spans="1:9" ht="13.5" thickBot="1" x14ac:dyDescent="0.25">
      <c r="A16" s="162">
        <v>121</v>
      </c>
      <c r="B16" s="163" t="s">
        <v>534</v>
      </c>
      <c r="C16" s="170"/>
      <c r="D16" s="170"/>
      <c r="E16" s="172" t="s">
        <v>527</v>
      </c>
      <c r="F16" s="174" t="s">
        <v>18</v>
      </c>
      <c r="G16" s="167" t="s">
        <v>648</v>
      </c>
      <c r="H16" s="168" t="s">
        <v>649</v>
      </c>
      <c r="I16" s="170"/>
    </row>
    <row r="17" spans="1:9" x14ac:dyDescent="0.2">
      <c r="A17" s="162">
        <v>122</v>
      </c>
      <c r="B17" s="163" t="s">
        <v>535</v>
      </c>
      <c r="C17" s="170"/>
      <c r="D17" s="170"/>
      <c r="E17" s="170"/>
      <c r="F17" s="170"/>
      <c r="G17" s="167" t="s">
        <v>710</v>
      </c>
      <c r="H17" s="168" t="s">
        <v>711</v>
      </c>
      <c r="I17" s="170"/>
    </row>
    <row r="18" spans="1:9" x14ac:dyDescent="0.2">
      <c r="A18" s="162">
        <v>124</v>
      </c>
      <c r="B18" s="163" t="s">
        <v>536</v>
      </c>
      <c r="C18" s="170"/>
      <c r="D18" s="170"/>
      <c r="E18" s="170"/>
      <c r="F18" s="170"/>
      <c r="G18" s="167" t="s">
        <v>650</v>
      </c>
      <c r="H18" s="168" t="s">
        <v>651</v>
      </c>
      <c r="I18" s="170"/>
    </row>
    <row r="19" spans="1:9" x14ac:dyDescent="0.2">
      <c r="A19" s="162">
        <v>125</v>
      </c>
      <c r="B19" s="163" t="s">
        <v>537</v>
      </c>
      <c r="C19" s="170"/>
      <c r="D19" s="170"/>
      <c r="E19" s="170"/>
      <c r="F19" s="170"/>
      <c r="G19" s="167" t="s">
        <v>652</v>
      </c>
      <c r="H19" s="168" t="s">
        <v>653</v>
      </c>
      <c r="I19" s="170"/>
    </row>
    <row r="20" spans="1:9" x14ac:dyDescent="0.2">
      <c r="A20" s="162">
        <v>126</v>
      </c>
      <c r="B20" s="163" t="s">
        <v>538</v>
      </c>
      <c r="C20" s="170"/>
      <c r="D20" s="170"/>
      <c r="E20" s="170"/>
      <c r="F20" s="170"/>
      <c r="G20" s="167" t="s">
        <v>654</v>
      </c>
      <c r="H20" s="168" t="s">
        <v>655</v>
      </c>
      <c r="I20" s="170"/>
    </row>
    <row r="21" spans="1:9" x14ac:dyDescent="0.2">
      <c r="A21" s="162">
        <v>131</v>
      </c>
      <c r="B21" s="163" t="s">
        <v>539</v>
      </c>
      <c r="C21" s="170"/>
      <c r="D21" s="170"/>
      <c r="E21" s="170"/>
      <c r="F21" s="170"/>
      <c r="G21" s="167" t="s">
        <v>500</v>
      </c>
      <c r="H21" s="168" t="s">
        <v>656</v>
      </c>
      <c r="I21" s="170"/>
    </row>
    <row r="22" spans="1:9" x14ac:dyDescent="0.2">
      <c r="A22" s="162">
        <v>132</v>
      </c>
      <c r="B22" s="163" t="s">
        <v>540</v>
      </c>
      <c r="C22" s="170"/>
      <c r="D22" s="170"/>
      <c r="E22" s="170"/>
      <c r="F22" s="170"/>
      <c r="G22" s="167" t="s">
        <v>502</v>
      </c>
      <c r="H22" s="168" t="s">
        <v>657</v>
      </c>
      <c r="I22" s="170"/>
    </row>
    <row r="23" spans="1:9" x14ac:dyDescent="0.2">
      <c r="A23" s="162">
        <v>211</v>
      </c>
      <c r="B23" s="163" t="s">
        <v>541</v>
      </c>
      <c r="C23" s="170"/>
      <c r="D23" s="170"/>
      <c r="E23" s="170"/>
      <c r="F23" s="170"/>
      <c r="G23" s="167" t="s">
        <v>276</v>
      </c>
      <c r="H23" s="168" t="s">
        <v>658</v>
      </c>
      <c r="I23" s="170"/>
    </row>
    <row r="24" spans="1:9" x14ac:dyDescent="0.2">
      <c r="A24" s="162">
        <v>212</v>
      </c>
      <c r="B24" s="163" t="s">
        <v>542</v>
      </c>
      <c r="C24" s="170"/>
      <c r="D24" s="170"/>
      <c r="E24" s="170"/>
      <c r="F24" s="170"/>
      <c r="G24" s="167" t="s">
        <v>659</v>
      </c>
      <c r="H24" s="168" t="s">
        <v>660</v>
      </c>
      <c r="I24" s="170"/>
    </row>
    <row r="25" spans="1:9" x14ac:dyDescent="0.2">
      <c r="A25" s="162">
        <v>213</v>
      </c>
      <c r="B25" s="163" t="s">
        <v>543</v>
      </c>
      <c r="C25" s="170"/>
      <c r="D25" s="170"/>
      <c r="E25" s="170"/>
      <c r="F25" s="170"/>
      <c r="G25" s="167" t="s">
        <v>661</v>
      </c>
      <c r="H25" s="168" t="s">
        <v>662</v>
      </c>
      <c r="I25" s="170"/>
    </row>
    <row r="26" spans="1:9" x14ac:dyDescent="0.2">
      <c r="A26" s="162">
        <v>214</v>
      </c>
      <c r="B26" s="163" t="s">
        <v>544</v>
      </c>
      <c r="C26" s="170"/>
      <c r="D26" s="170"/>
      <c r="E26" s="170"/>
      <c r="F26" s="170"/>
      <c r="G26" s="167" t="s">
        <v>663</v>
      </c>
      <c r="H26" s="168" t="s">
        <v>664</v>
      </c>
      <c r="I26" s="170"/>
    </row>
    <row r="27" spans="1:9" x14ac:dyDescent="0.2">
      <c r="A27" s="162">
        <v>215</v>
      </c>
      <c r="B27" s="163" t="s">
        <v>545</v>
      </c>
      <c r="C27" s="170"/>
      <c r="D27" s="170"/>
      <c r="E27" s="170"/>
      <c r="F27" s="170"/>
      <c r="G27" s="167" t="s">
        <v>508</v>
      </c>
      <c r="H27" s="168" t="s">
        <v>665</v>
      </c>
      <c r="I27" s="170"/>
    </row>
    <row r="28" spans="1:9" x14ac:dyDescent="0.2">
      <c r="A28" s="162">
        <v>221</v>
      </c>
      <c r="B28" s="163" t="s">
        <v>546</v>
      </c>
      <c r="C28" s="170"/>
      <c r="D28" s="170"/>
      <c r="E28" s="170"/>
      <c r="F28" s="170"/>
      <c r="G28" s="167" t="s">
        <v>666</v>
      </c>
      <c r="H28" s="168" t="s">
        <v>667</v>
      </c>
      <c r="I28" s="170"/>
    </row>
    <row r="29" spans="1:9" x14ac:dyDescent="0.2">
      <c r="A29" s="162">
        <v>222</v>
      </c>
      <c r="B29" s="163" t="s">
        <v>547</v>
      </c>
      <c r="C29" s="170"/>
      <c r="D29" s="170"/>
      <c r="E29" s="170"/>
      <c r="F29" s="170"/>
      <c r="G29" s="167" t="s">
        <v>668</v>
      </c>
      <c r="H29" s="168" t="s">
        <v>669</v>
      </c>
      <c r="I29" s="170"/>
    </row>
    <row r="30" spans="1:9" x14ac:dyDescent="0.2">
      <c r="A30" s="162">
        <v>223</v>
      </c>
      <c r="B30" s="163" t="s">
        <v>548</v>
      </c>
      <c r="C30" s="170"/>
      <c r="D30" s="170"/>
      <c r="E30" s="170"/>
      <c r="F30" s="170"/>
      <c r="G30" s="167" t="s">
        <v>670</v>
      </c>
      <c r="H30" s="168" t="s">
        <v>671</v>
      </c>
      <c r="I30" s="170"/>
    </row>
    <row r="31" spans="1:9" x14ac:dyDescent="0.2">
      <c r="A31" s="162">
        <v>224</v>
      </c>
      <c r="B31" s="163" t="s">
        <v>549</v>
      </c>
      <c r="C31" s="170"/>
      <c r="D31" s="170"/>
      <c r="E31" s="170"/>
      <c r="F31" s="170"/>
      <c r="G31" s="167" t="s">
        <v>672</v>
      </c>
      <c r="H31" s="168" t="s">
        <v>673</v>
      </c>
      <c r="I31" s="170"/>
    </row>
    <row r="32" spans="1:9" x14ac:dyDescent="0.2">
      <c r="A32" s="162">
        <v>225</v>
      </c>
      <c r="B32" s="163" t="s">
        <v>550</v>
      </c>
      <c r="C32" s="170"/>
      <c r="D32" s="170"/>
      <c r="E32" s="170"/>
      <c r="F32" s="170"/>
      <c r="G32" s="167" t="s">
        <v>718</v>
      </c>
      <c r="H32" s="168" t="s">
        <v>719</v>
      </c>
      <c r="I32" s="170"/>
    </row>
    <row r="33" spans="1:9" x14ac:dyDescent="0.2">
      <c r="A33" s="162">
        <v>231</v>
      </c>
      <c r="B33" s="163" t="s">
        <v>551</v>
      </c>
      <c r="C33" s="170"/>
      <c r="D33" s="170"/>
      <c r="E33" s="170"/>
      <c r="F33" s="170"/>
      <c r="G33" s="167" t="s">
        <v>674</v>
      </c>
      <c r="H33" s="168" t="s">
        <v>675</v>
      </c>
      <c r="I33" s="170"/>
    </row>
    <row r="34" spans="1:9" x14ac:dyDescent="0.2">
      <c r="A34" s="162">
        <v>232</v>
      </c>
      <c r="B34" s="163" t="s">
        <v>552</v>
      </c>
      <c r="C34" s="170"/>
      <c r="D34" s="170"/>
      <c r="E34" s="170"/>
      <c r="F34" s="170"/>
      <c r="G34" s="167" t="s">
        <v>716</v>
      </c>
      <c r="H34" s="168" t="s">
        <v>717</v>
      </c>
      <c r="I34" s="170"/>
    </row>
    <row r="35" spans="1:9" x14ac:dyDescent="0.2">
      <c r="A35" s="162">
        <v>310</v>
      </c>
      <c r="B35" s="163" t="s">
        <v>553</v>
      </c>
      <c r="C35" s="170"/>
      <c r="D35" s="170"/>
      <c r="E35" s="170"/>
      <c r="F35" s="170"/>
      <c r="G35" s="167" t="s">
        <v>676</v>
      </c>
      <c r="H35" s="168" t="s">
        <v>677</v>
      </c>
      <c r="I35" s="170"/>
    </row>
    <row r="36" spans="1:9" x14ac:dyDescent="0.2">
      <c r="A36" s="162">
        <v>313</v>
      </c>
      <c r="B36" s="163" t="s">
        <v>554</v>
      </c>
      <c r="C36" s="170"/>
      <c r="D36" s="170"/>
      <c r="E36" s="170"/>
      <c r="F36" s="170"/>
      <c r="G36" s="167" t="s">
        <v>678</v>
      </c>
      <c r="H36" s="168" t="s">
        <v>679</v>
      </c>
      <c r="I36" s="170"/>
    </row>
    <row r="37" spans="1:9" x14ac:dyDescent="0.2">
      <c r="A37" s="162">
        <v>314</v>
      </c>
      <c r="B37" s="163" t="s">
        <v>555</v>
      </c>
      <c r="C37" s="170"/>
      <c r="D37" s="170"/>
      <c r="E37" s="170"/>
      <c r="F37" s="170"/>
      <c r="G37" s="167" t="s">
        <v>680</v>
      </c>
      <c r="H37" s="168" t="s">
        <v>681</v>
      </c>
      <c r="I37" s="170"/>
    </row>
    <row r="38" spans="1:9" x14ac:dyDescent="0.2">
      <c r="A38" s="162">
        <v>315</v>
      </c>
      <c r="B38" s="163" t="s">
        <v>556</v>
      </c>
      <c r="C38" s="170"/>
      <c r="D38" s="170"/>
      <c r="E38" s="170"/>
      <c r="F38" s="170"/>
      <c r="G38" s="167" t="s">
        <v>682</v>
      </c>
      <c r="H38" s="168" t="s">
        <v>683</v>
      </c>
      <c r="I38" s="170"/>
    </row>
    <row r="39" spans="1:9" x14ac:dyDescent="0.2">
      <c r="A39" s="162">
        <v>316</v>
      </c>
      <c r="B39" s="163" t="s">
        <v>557</v>
      </c>
      <c r="C39" s="170"/>
      <c r="D39" s="170"/>
      <c r="E39" s="170"/>
      <c r="F39" s="170"/>
      <c r="G39" s="167" t="s">
        <v>684</v>
      </c>
      <c r="H39" s="168" t="s">
        <v>685</v>
      </c>
      <c r="I39" s="170"/>
    </row>
    <row r="40" spans="1:9" x14ac:dyDescent="0.2">
      <c r="A40" s="162">
        <v>317</v>
      </c>
      <c r="B40" s="163" t="s">
        <v>558</v>
      </c>
      <c r="C40" s="170"/>
      <c r="D40" s="170"/>
      <c r="E40" s="170"/>
      <c r="F40" s="170"/>
      <c r="G40" s="167" t="s">
        <v>688</v>
      </c>
      <c r="H40" s="168" t="s">
        <v>689</v>
      </c>
      <c r="I40" s="170"/>
    </row>
    <row r="41" spans="1:9" x14ac:dyDescent="0.2">
      <c r="A41" s="162">
        <v>318</v>
      </c>
      <c r="B41" s="163" t="s">
        <v>559</v>
      </c>
      <c r="C41" s="170"/>
      <c r="D41" s="170"/>
      <c r="E41" s="170"/>
      <c r="F41" s="170"/>
      <c r="G41" s="167" t="s">
        <v>686</v>
      </c>
      <c r="H41" s="168" t="s">
        <v>687</v>
      </c>
      <c r="I41" s="170"/>
    </row>
    <row r="42" spans="1:9" x14ac:dyDescent="0.2">
      <c r="A42" s="162">
        <v>321</v>
      </c>
      <c r="B42" s="163" t="s">
        <v>560</v>
      </c>
      <c r="C42" s="170"/>
      <c r="D42" s="170"/>
      <c r="E42" s="170"/>
      <c r="F42" s="170"/>
      <c r="G42" s="167" t="s">
        <v>690</v>
      </c>
      <c r="H42" s="168" t="s">
        <v>691</v>
      </c>
      <c r="I42" s="170"/>
    </row>
    <row r="43" spans="1:9" x14ac:dyDescent="0.2">
      <c r="A43" s="162">
        <v>322</v>
      </c>
      <c r="B43" s="163" t="s">
        <v>561</v>
      </c>
      <c r="C43" s="170"/>
      <c r="D43" s="170"/>
      <c r="E43" s="170"/>
      <c r="F43" s="170"/>
      <c r="G43" s="167" t="s">
        <v>692</v>
      </c>
      <c r="H43" s="168" t="s">
        <v>693</v>
      </c>
      <c r="I43" s="170"/>
    </row>
    <row r="44" spans="1:9" x14ac:dyDescent="0.2">
      <c r="A44" s="162">
        <v>323</v>
      </c>
      <c r="B44" s="163" t="s">
        <v>562</v>
      </c>
      <c r="C44" s="170"/>
      <c r="D44" s="170"/>
      <c r="E44" s="170"/>
      <c r="F44" s="170"/>
      <c r="G44" s="167" t="s">
        <v>694</v>
      </c>
      <c r="H44" s="168" t="s">
        <v>695</v>
      </c>
      <c r="I44" s="170"/>
    </row>
    <row r="45" spans="1:9" x14ac:dyDescent="0.2">
      <c r="A45" s="162">
        <v>324</v>
      </c>
      <c r="B45" s="163" t="s">
        <v>563</v>
      </c>
      <c r="C45" s="170"/>
      <c r="D45" s="170"/>
      <c r="E45" s="170"/>
      <c r="F45" s="170"/>
      <c r="G45" s="167" t="s">
        <v>696</v>
      </c>
      <c r="H45" s="168" t="s">
        <v>697</v>
      </c>
      <c r="I45" s="170"/>
    </row>
    <row r="46" spans="1:9" x14ac:dyDescent="0.2">
      <c r="A46" s="162">
        <v>331</v>
      </c>
      <c r="B46" s="163" t="s">
        <v>564</v>
      </c>
      <c r="C46" s="170"/>
      <c r="D46" s="170"/>
      <c r="E46" s="170"/>
      <c r="F46" s="170"/>
      <c r="G46" s="167" t="s">
        <v>698</v>
      </c>
      <c r="H46" s="168" t="s">
        <v>699</v>
      </c>
      <c r="I46" s="170"/>
    </row>
    <row r="47" spans="1:9" x14ac:dyDescent="0.2">
      <c r="A47" s="162">
        <v>333</v>
      </c>
      <c r="B47" s="163" t="s">
        <v>565</v>
      </c>
      <c r="C47" s="170"/>
      <c r="D47" s="170"/>
      <c r="E47" s="170"/>
      <c r="F47" s="170"/>
      <c r="G47" s="167" t="s">
        <v>700</v>
      </c>
      <c r="H47" s="168" t="s">
        <v>701</v>
      </c>
      <c r="I47" s="170"/>
    </row>
    <row r="48" spans="1:9" x14ac:dyDescent="0.2">
      <c r="A48" s="162">
        <v>335</v>
      </c>
      <c r="B48" s="163" t="s">
        <v>566</v>
      </c>
      <c r="C48" s="170"/>
      <c r="D48" s="170"/>
      <c r="E48" s="170"/>
      <c r="F48" s="170"/>
      <c r="G48" s="167" t="s">
        <v>702</v>
      </c>
      <c r="H48" s="168" t="s">
        <v>703</v>
      </c>
      <c r="I48" s="170"/>
    </row>
    <row r="49" spans="1:9" x14ac:dyDescent="0.2">
      <c r="A49" s="162">
        <v>411</v>
      </c>
      <c r="B49" s="163" t="s">
        <v>567</v>
      </c>
      <c r="C49" s="170"/>
      <c r="D49" s="170"/>
      <c r="E49" s="170"/>
      <c r="F49" s="170"/>
      <c r="G49" s="167" t="s">
        <v>704</v>
      </c>
      <c r="H49" s="168" t="s">
        <v>705</v>
      </c>
      <c r="I49" s="170"/>
    </row>
    <row r="50" spans="1:9" x14ac:dyDescent="0.2">
      <c r="A50" s="162">
        <v>412</v>
      </c>
      <c r="B50" s="163" t="s">
        <v>568</v>
      </c>
      <c r="C50" s="170"/>
      <c r="D50" s="170"/>
      <c r="E50" s="170"/>
      <c r="F50" s="170"/>
      <c r="G50" s="167" t="s">
        <v>706</v>
      </c>
      <c r="H50" s="168" t="s">
        <v>707</v>
      </c>
      <c r="I50" s="170"/>
    </row>
    <row r="51" spans="1:9" x14ac:dyDescent="0.2">
      <c r="A51" s="162">
        <v>414</v>
      </c>
      <c r="B51" s="163" t="s">
        <v>569</v>
      </c>
      <c r="C51" s="170"/>
      <c r="D51" s="170"/>
      <c r="E51" s="170"/>
      <c r="F51" s="170"/>
      <c r="G51" s="167" t="s">
        <v>708</v>
      </c>
      <c r="H51" s="168" t="s">
        <v>709</v>
      </c>
      <c r="I51" s="170"/>
    </row>
    <row r="52" spans="1:9" x14ac:dyDescent="0.2">
      <c r="A52" s="162">
        <v>415</v>
      </c>
      <c r="B52" s="163" t="s">
        <v>570</v>
      </c>
      <c r="C52" s="170"/>
      <c r="D52" s="170"/>
      <c r="E52" s="170"/>
      <c r="F52" s="170"/>
      <c r="G52" s="167" t="s">
        <v>712</v>
      </c>
      <c r="H52" s="168" t="s">
        <v>713</v>
      </c>
      <c r="I52" s="170"/>
    </row>
    <row r="53" spans="1:9" x14ac:dyDescent="0.2">
      <c r="A53" s="162">
        <v>419</v>
      </c>
      <c r="B53" s="163" t="s">
        <v>571</v>
      </c>
      <c r="C53" s="170"/>
      <c r="D53" s="170"/>
      <c r="E53" s="170"/>
      <c r="F53" s="170"/>
      <c r="G53" s="167" t="s">
        <v>714</v>
      </c>
      <c r="H53" s="168" t="s">
        <v>715</v>
      </c>
      <c r="I53" s="170"/>
    </row>
    <row r="54" spans="1:9" ht="13.5" thickBot="1" x14ac:dyDescent="0.25">
      <c r="A54" s="162">
        <v>421</v>
      </c>
      <c r="B54" s="163" t="s">
        <v>572</v>
      </c>
      <c r="C54" s="170"/>
      <c r="D54" s="170"/>
      <c r="E54" s="170"/>
      <c r="F54" s="170"/>
      <c r="G54" s="175" t="s">
        <v>720</v>
      </c>
      <c r="H54" s="176" t="s">
        <v>721</v>
      </c>
      <c r="I54" s="170"/>
    </row>
    <row r="55" spans="1:9" x14ac:dyDescent="0.2">
      <c r="A55" s="162">
        <v>422</v>
      </c>
      <c r="B55" s="163" t="s">
        <v>573</v>
      </c>
      <c r="C55" s="170"/>
      <c r="D55" s="170"/>
      <c r="E55" s="170"/>
      <c r="F55" s="170"/>
      <c r="G55" s="170"/>
      <c r="H55" s="170"/>
      <c r="I55" s="170"/>
    </row>
    <row r="56" spans="1:9" x14ac:dyDescent="0.2">
      <c r="A56" s="162">
        <v>424</v>
      </c>
      <c r="B56" s="163" t="s">
        <v>574</v>
      </c>
      <c r="C56" s="170"/>
      <c r="D56" s="170"/>
      <c r="E56" s="170"/>
      <c r="F56" s="170"/>
      <c r="G56" s="170"/>
      <c r="H56" s="170"/>
      <c r="I56" s="170"/>
    </row>
    <row r="57" spans="1:9" x14ac:dyDescent="0.2">
      <c r="A57" s="162">
        <v>425</v>
      </c>
      <c r="B57" s="163" t="s">
        <v>575</v>
      </c>
      <c r="C57" s="170"/>
      <c r="D57" s="170"/>
      <c r="E57" s="170"/>
      <c r="F57" s="170"/>
      <c r="G57" s="170"/>
      <c r="H57" s="170"/>
      <c r="I57" s="170"/>
    </row>
    <row r="58" spans="1:9" x14ac:dyDescent="0.2">
      <c r="A58" s="162">
        <v>426</v>
      </c>
      <c r="B58" s="163" t="s">
        <v>576</v>
      </c>
      <c r="C58" s="170"/>
      <c r="D58" s="170"/>
      <c r="E58" s="170"/>
      <c r="F58" s="170"/>
      <c r="G58" s="170"/>
      <c r="H58" s="170"/>
      <c r="I58" s="170"/>
    </row>
    <row r="59" spans="1:9" x14ac:dyDescent="0.2">
      <c r="A59" s="162">
        <v>431</v>
      </c>
      <c r="B59" s="163" t="s">
        <v>577</v>
      </c>
      <c r="C59" s="170"/>
      <c r="D59" s="170"/>
      <c r="E59" s="170"/>
      <c r="F59" s="170"/>
      <c r="G59" s="170"/>
      <c r="H59" s="170"/>
      <c r="I59" s="170"/>
    </row>
    <row r="60" spans="1:9" x14ac:dyDescent="0.2">
      <c r="A60" s="162">
        <v>432</v>
      </c>
      <c r="B60" s="163" t="s">
        <v>578</v>
      </c>
      <c r="C60" s="170"/>
      <c r="D60" s="170"/>
      <c r="E60" s="170"/>
      <c r="F60" s="170"/>
      <c r="G60" s="170"/>
      <c r="H60" s="170"/>
      <c r="I60" s="170"/>
    </row>
    <row r="61" spans="1:9" x14ac:dyDescent="0.2">
      <c r="A61" s="162">
        <v>441</v>
      </c>
      <c r="B61" s="163" t="s">
        <v>579</v>
      </c>
      <c r="C61" s="170"/>
      <c r="D61" s="170"/>
      <c r="E61" s="170"/>
      <c r="F61" s="170"/>
      <c r="G61" s="170"/>
      <c r="H61" s="170"/>
      <c r="I61" s="170"/>
    </row>
    <row r="62" spans="1:9" x14ac:dyDescent="0.2">
      <c r="A62" s="162">
        <v>442</v>
      </c>
      <c r="B62" s="163" t="s">
        <v>580</v>
      </c>
      <c r="C62" s="170"/>
      <c r="D62" s="170"/>
      <c r="E62" s="170"/>
      <c r="F62" s="170"/>
      <c r="G62" s="170"/>
      <c r="H62" s="170"/>
      <c r="I62" s="170"/>
    </row>
    <row r="63" spans="1:9" x14ac:dyDescent="0.2">
      <c r="A63" s="162">
        <v>443</v>
      </c>
      <c r="B63" s="163" t="s">
        <v>581</v>
      </c>
      <c r="C63" s="170"/>
      <c r="D63" s="170"/>
      <c r="E63" s="170"/>
      <c r="F63" s="170"/>
      <c r="G63" s="170"/>
      <c r="H63" s="170"/>
      <c r="I63" s="170"/>
    </row>
    <row r="64" spans="1:9" x14ac:dyDescent="0.2">
      <c r="A64" s="162">
        <v>444</v>
      </c>
      <c r="B64" s="163" t="s">
        <v>582</v>
      </c>
      <c r="C64" s="170"/>
      <c r="D64" s="170"/>
      <c r="E64" s="170"/>
      <c r="F64" s="170"/>
      <c r="G64" s="170"/>
      <c r="H64" s="170"/>
      <c r="I64" s="170"/>
    </row>
    <row r="65" spans="1:9" x14ac:dyDescent="0.2">
      <c r="A65" s="162">
        <v>445</v>
      </c>
      <c r="B65" s="163" t="s">
        <v>583</v>
      </c>
      <c r="C65" s="170"/>
      <c r="D65" s="170"/>
      <c r="E65" s="170"/>
      <c r="F65" s="170"/>
      <c r="G65" s="170"/>
      <c r="H65" s="170"/>
      <c r="I65" s="170"/>
    </row>
    <row r="66" spans="1:9" x14ac:dyDescent="0.2">
      <c r="A66" s="162">
        <v>451</v>
      </c>
      <c r="B66" s="163" t="s">
        <v>584</v>
      </c>
      <c r="C66" s="170"/>
      <c r="D66" s="170"/>
      <c r="E66" s="170"/>
      <c r="F66" s="170"/>
      <c r="G66" s="170"/>
      <c r="H66" s="170"/>
      <c r="I66" s="170"/>
    </row>
    <row r="67" spans="1:9" x14ac:dyDescent="0.2">
      <c r="A67" s="162">
        <v>461</v>
      </c>
      <c r="B67" s="163" t="s">
        <v>585</v>
      </c>
      <c r="C67" s="170"/>
      <c r="D67" s="170"/>
      <c r="E67" s="170"/>
      <c r="F67" s="170"/>
      <c r="G67" s="170"/>
      <c r="H67" s="170"/>
      <c r="I67" s="170"/>
    </row>
    <row r="68" spans="1:9" x14ac:dyDescent="0.2">
      <c r="A68" s="177">
        <v>471</v>
      </c>
      <c r="B68" s="178" t="s">
        <v>586</v>
      </c>
      <c r="C68" s="170"/>
      <c r="D68" s="170"/>
      <c r="E68" s="170"/>
      <c r="F68" s="170"/>
      <c r="G68" s="170"/>
      <c r="H68" s="170"/>
      <c r="I68" s="170"/>
    </row>
    <row r="69" spans="1:9" x14ac:dyDescent="0.2">
      <c r="A69" s="162">
        <v>511</v>
      </c>
      <c r="B69" s="163" t="s">
        <v>587</v>
      </c>
      <c r="C69" s="170"/>
      <c r="D69" s="170"/>
      <c r="E69" s="170"/>
      <c r="F69" s="170"/>
      <c r="G69" s="170"/>
      <c r="H69" s="170"/>
      <c r="I69" s="170"/>
    </row>
    <row r="70" spans="1:9" x14ac:dyDescent="0.2">
      <c r="A70" s="162">
        <v>521</v>
      </c>
      <c r="B70" s="163" t="s">
        <v>588</v>
      </c>
      <c r="C70" s="170"/>
      <c r="D70" s="170"/>
      <c r="E70" s="170"/>
      <c r="F70" s="170"/>
      <c r="G70" s="170"/>
      <c r="H70" s="170"/>
      <c r="I70" s="170"/>
    </row>
    <row r="71" spans="1:9" x14ac:dyDescent="0.2">
      <c r="A71" s="162">
        <v>522</v>
      </c>
      <c r="B71" s="163" t="s">
        <v>589</v>
      </c>
      <c r="C71" s="170"/>
      <c r="D71" s="170"/>
      <c r="E71" s="170"/>
      <c r="F71" s="170"/>
      <c r="G71" s="170"/>
      <c r="H71" s="170"/>
      <c r="I71" s="170"/>
    </row>
    <row r="72" spans="1:9" x14ac:dyDescent="0.2">
      <c r="A72" s="162">
        <v>523</v>
      </c>
      <c r="B72" s="163" t="s">
        <v>590</v>
      </c>
      <c r="C72" s="170"/>
      <c r="D72" s="170"/>
      <c r="E72" s="170"/>
      <c r="F72" s="170"/>
      <c r="G72" s="170"/>
      <c r="H72" s="170"/>
      <c r="I72" s="170"/>
    </row>
    <row r="73" spans="1:9" x14ac:dyDescent="0.2">
      <c r="A73" s="162">
        <v>524</v>
      </c>
      <c r="B73" s="163" t="s">
        <v>591</v>
      </c>
      <c r="C73" s="170"/>
      <c r="D73" s="170"/>
      <c r="E73" s="170"/>
      <c r="F73" s="170"/>
      <c r="G73" s="170"/>
      <c r="H73" s="170"/>
      <c r="I73" s="170"/>
    </row>
    <row r="74" spans="1:9" x14ac:dyDescent="0.2">
      <c r="A74" s="162">
        <v>525</v>
      </c>
      <c r="B74" s="163" t="s">
        <v>592</v>
      </c>
      <c r="C74" s="170"/>
      <c r="D74" s="170"/>
      <c r="E74" s="170"/>
      <c r="F74" s="170"/>
      <c r="G74" s="170"/>
      <c r="H74" s="170"/>
      <c r="I74" s="170"/>
    </row>
    <row r="75" spans="1:9" x14ac:dyDescent="0.2">
      <c r="A75" s="162">
        <v>526</v>
      </c>
      <c r="B75" s="163" t="s">
        <v>593</v>
      </c>
      <c r="C75" s="170"/>
      <c r="D75" s="170"/>
      <c r="E75" s="170"/>
      <c r="F75" s="170"/>
      <c r="G75" s="170"/>
      <c r="H75" s="170"/>
      <c r="I75" s="170"/>
    </row>
    <row r="76" spans="1:9" x14ac:dyDescent="0.2">
      <c r="A76" s="162">
        <v>527</v>
      </c>
      <c r="B76" s="163" t="s">
        <v>594</v>
      </c>
      <c r="C76" s="170"/>
      <c r="D76" s="170"/>
      <c r="E76" s="170"/>
      <c r="F76" s="170"/>
      <c r="G76" s="170"/>
      <c r="H76" s="170"/>
      <c r="I76" s="170"/>
    </row>
    <row r="77" spans="1:9" x14ac:dyDescent="0.2">
      <c r="A77" s="162">
        <v>531</v>
      </c>
      <c r="B77" s="163" t="s">
        <v>595</v>
      </c>
      <c r="C77" s="170"/>
      <c r="D77" s="170"/>
      <c r="E77" s="170"/>
      <c r="F77" s="170"/>
      <c r="G77" s="170"/>
      <c r="H77" s="170"/>
      <c r="I77" s="170"/>
    </row>
    <row r="78" spans="1:9" x14ac:dyDescent="0.2">
      <c r="A78" s="162">
        <v>532</v>
      </c>
      <c r="B78" s="163" t="s">
        <v>596</v>
      </c>
      <c r="C78" s="170"/>
      <c r="D78" s="170"/>
      <c r="E78" s="170"/>
      <c r="F78" s="170"/>
      <c r="G78" s="170"/>
      <c r="H78" s="170"/>
      <c r="I78" s="170"/>
    </row>
    <row r="79" spans="1:9" x14ac:dyDescent="0.2">
      <c r="A79" s="162">
        <v>533</v>
      </c>
      <c r="B79" s="163" t="s">
        <v>597</v>
      </c>
      <c r="C79" s="170"/>
      <c r="D79" s="170"/>
      <c r="E79" s="170"/>
      <c r="F79" s="170"/>
      <c r="G79" s="170"/>
      <c r="H79" s="170"/>
      <c r="I79" s="170"/>
    </row>
    <row r="80" spans="1:9" x14ac:dyDescent="0.2">
      <c r="A80" s="162">
        <v>542</v>
      </c>
      <c r="B80" s="163" t="s">
        <v>598</v>
      </c>
      <c r="C80" s="170"/>
      <c r="D80" s="170"/>
      <c r="E80" s="170"/>
      <c r="F80" s="170"/>
      <c r="G80" s="170"/>
      <c r="H80" s="170"/>
      <c r="I80" s="170"/>
    </row>
    <row r="81" spans="1:9" x14ac:dyDescent="0.2">
      <c r="A81" s="162">
        <v>543</v>
      </c>
      <c r="B81" s="163" t="s">
        <v>599</v>
      </c>
      <c r="C81" s="170"/>
      <c r="D81" s="170"/>
      <c r="E81" s="170"/>
      <c r="F81" s="170"/>
      <c r="G81" s="170"/>
      <c r="H81" s="170"/>
      <c r="I81" s="170"/>
    </row>
    <row r="82" spans="1:9" x14ac:dyDescent="0.2">
      <c r="A82" s="162">
        <v>544</v>
      </c>
      <c r="B82" s="163" t="s">
        <v>600</v>
      </c>
      <c r="C82" s="170"/>
      <c r="D82" s="170"/>
      <c r="E82" s="170"/>
      <c r="F82" s="170"/>
      <c r="G82" s="170"/>
      <c r="H82" s="170"/>
      <c r="I82" s="170"/>
    </row>
    <row r="83" spans="1:9" x14ac:dyDescent="0.2">
      <c r="A83" s="162">
        <v>551</v>
      </c>
      <c r="B83" s="163" t="s">
        <v>601</v>
      </c>
      <c r="C83" s="170"/>
      <c r="D83" s="170"/>
      <c r="E83" s="170"/>
      <c r="F83" s="170"/>
      <c r="G83" s="170"/>
      <c r="H83" s="170"/>
      <c r="I83" s="170"/>
    </row>
    <row r="84" spans="1:9" x14ac:dyDescent="0.2">
      <c r="A84" s="162">
        <v>552</v>
      </c>
      <c r="B84" s="163" t="s">
        <v>602</v>
      </c>
      <c r="C84" s="170"/>
      <c r="D84" s="170"/>
      <c r="E84" s="170"/>
      <c r="F84" s="170"/>
      <c r="G84" s="170"/>
      <c r="H84" s="170"/>
      <c r="I84" s="170"/>
    </row>
    <row r="85" spans="1:9" x14ac:dyDescent="0.2">
      <c r="A85" s="162">
        <v>553</v>
      </c>
      <c r="B85" s="163" t="s">
        <v>603</v>
      </c>
      <c r="C85" s="170"/>
      <c r="D85" s="170"/>
      <c r="E85" s="170"/>
      <c r="F85" s="170"/>
      <c r="G85" s="170"/>
      <c r="H85" s="170"/>
      <c r="I85" s="170"/>
    </row>
    <row r="86" spans="1:9" x14ac:dyDescent="0.2">
      <c r="A86" s="162">
        <v>554</v>
      </c>
      <c r="B86" s="163" t="s">
        <v>604</v>
      </c>
      <c r="C86" s="170"/>
      <c r="D86" s="170"/>
      <c r="E86" s="170"/>
      <c r="F86" s="170"/>
      <c r="G86" s="170"/>
      <c r="H86" s="170"/>
      <c r="I86" s="170"/>
    </row>
    <row r="87" spans="1:9" x14ac:dyDescent="0.2">
      <c r="A87" s="162">
        <v>561</v>
      </c>
      <c r="B87" s="163" t="s">
        <v>605</v>
      </c>
      <c r="C87" s="170"/>
      <c r="D87" s="170"/>
      <c r="E87" s="170"/>
      <c r="F87" s="170"/>
      <c r="G87" s="170"/>
      <c r="H87" s="170"/>
      <c r="I87" s="170"/>
    </row>
    <row r="88" spans="1:9" x14ac:dyDescent="0.2">
      <c r="A88" s="162">
        <v>562</v>
      </c>
      <c r="B88" s="163" t="s">
        <v>606</v>
      </c>
      <c r="C88" s="170"/>
      <c r="D88" s="170"/>
      <c r="E88" s="170"/>
      <c r="F88" s="170"/>
      <c r="G88" s="170"/>
      <c r="H88" s="170"/>
      <c r="I88" s="170"/>
    </row>
    <row r="89" spans="1:9" x14ac:dyDescent="0.2">
      <c r="A89" s="162">
        <v>571</v>
      </c>
      <c r="B89" s="163" t="s">
        <v>607</v>
      </c>
      <c r="C89" s="170"/>
      <c r="D89" s="170"/>
      <c r="E89" s="170"/>
      <c r="F89" s="170"/>
      <c r="G89" s="170"/>
      <c r="H89" s="170"/>
      <c r="I89" s="170"/>
    </row>
    <row r="90" spans="1:9" x14ac:dyDescent="0.2">
      <c r="A90" s="162">
        <v>572</v>
      </c>
      <c r="B90" s="163" t="s">
        <v>608</v>
      </c>
      <c r="C90" s="170"/>
      <c r="D90" s="170"/>
      <c r="E90" s="170"/>
      <c r="F90" s="170"/>
      <c r="G90" s="170"/>
      <c r="H90" s="170"/>
      <c r="I90" s="170"/>
    </row>
    <row r="91" spans="1:9" x14ac:dyDescent="0.2">
      <c r="A91" s="162">
        <v>573</v>
      </c>
      <c r="B91" s="163" t="s">
        <v>609</v>
      </c>
      <c r="C91" s="170"/>
      <c r="D91" s="170"/>
      <c r="E91" s="170"/>
      <c r="F91" s="170"/>
      <c r="G91" s="170"/>
      <c r="H91" s="170"/>
      <c r="I91" s="170"/>
    </row>
    <row r="92" spans="1:9" x14ac:dyDescent="0.2">
      <c r="A92" s="162">
        <v>574</v>
      </c>
      <c r="B92" s="163" t="s">
        <v>610</v>
      </c>
      <c r="C92" s="170"/>
      <c r="D92" s="170"/>
      <c r="E92" s="170"/>
      <c r="F92" s="170"/>
      <c r="G92" s="170"/>
      <c r="H92" s="170"/>
      <c r="I92" s="170"/>
    </row>
    <row r="93" spans="1:9" x14ac:dyDescent="0.2">
      <c r="A93" s="162">
        <v>581</v>
      </c>
      <c r="B93" s="163" t="s">
        <v>611</v>
      </c>
      <c r="C93" s="170"/>
      <c r="D93" s="170"/>
      <c r="E93" s="170"/>
      <c r="F93" s="170"/>
      <c r="G93" s="170"/>
      <c r="H93" s="170"/>
      <c r="I93" s="170"/>
    </row>
    <row r="94" spans="1:9" x14ac:dyDescent="0.2">
      <c r="A94" s="162">
        <v>582</v>
      </c>
      <c r="B94" s="163" t="s">
        <v>612</v>
      </c>
      <c r="C94" s="170"/>
      <c r="D94" s="170"/>
      <c r="E94" s="170"/>
      <c r="F94" s="170"/>
      <c r="G94" s="170"/>
      <c r="H94" s="170"/>
      <c r="I94" s="170"/>
    </row>
    <row r="95" spans="1:9" x14ac:dyDescent="0.2">
      <c r="A95" s="162">
        <v>583</v>
      </c>
      <c r="B95" s="163" t="s">
        <v>613</v>
      </c>
      <c r="C95" s="170"/>
      <c r="D95" s="170"/>
      <c r="E95" s="170"/>
      <c r="F95" s="170"/>
      <c r="G95" s="170"/>
      <c r="H95" s="170"/>
      <c r="I95" s="170"/>
    </row>
    <row r="96" spans="1:9" x14ac:dyDescent="0.2">
      <c r="A96" s="162">
        <v>584</v>
      </c>
      <c r="B96" s="163" t="s">
        <v>614</v>
      </c>
      <c r="C96" s="170"/>
      <c r="D96" s="170"/>
      <c r="E96" s="170"/>
      <c r="F96" s="170"/>
      <c r="G96" s="170"/>
      <c r="H96" s="170"/>
      <c r="I96" s="170"/>
    </row>
    <row r="97" spans="1:9" x14ac:dyDescent="0.2">
      <c r="A97" s="162">
        <v>611</v>
      </c>
      <c r="B97" s="163" t="s">
        <v>615</v>
      </c>
      <c r="C97" s="170"/>
      <c r="D97" s="170"/>
      <c r="E97" s="170"/>
      <c r="F97" s="170"/>
      <c r="G97" s="170"/>
      <c r="H97" s="170"/>
      <c r="I97" s="170"/>
    </row>
    <row r="98" spans="1:9" ht="25.5" x14ac:dyDescent="0.2">
      <c r="A98" s="162">
        <v>612</v>
      </c>
      <c r="B98" s="179" t="s">
        <v>616</v>
      </c>
      <c r="C98" s="170"/>
      <c r="D98" s="170"/>
      <c r="E98" s="170"/>
      <c r="F98" s="170"/>
      <c r="G98" s="170"/>
      <c r="H98" s="170"/>
      <c r="I98" s="170"/>
    </row>
    <row r="99" spans="1:9" x14ac:dyDescent="0.2">
      <c r="A99" s="162">
        <v>613</v>
      </c>
      <c r="B99" s="163" t="s">
        <v>617</v>
      </c>
      <c r="C99" s="170"/>
      <c r="D99" s="170"/>
      <c r="E99" s="170"/>
      <c r="F99" s="170"/>
      <c r="G99" s="170"/>
      <c r="H99" s="170"/>
      <c r="I99" s="170"/>
    </row>
    <row r="100" spans="1:9" ht="25.5" x14ac:dyDescent="0.2">
      <c r="A100" s="162">
        <v>614</v>
      </c>
      <c r="B100" s="179" t="s">
        <v>618</v>
      </c>
      <c r="C100" s="170"/>
      <c r="D100" s="170"/>
      <c r="E100" s="170"/>
      <c r="F100" s="170"/>
      <c r="G100" s="170"/>
      <c r="H100" s="170"/>
      <c r="I100" s="170"/>
    </row>
    <row r="101" spans="1:9" x14ac:dyDescent="0.2">
      <c r="A101" s="162">
        <v>616</v>
      </c>
      <c r="B101" s="163" t="s">
        <v>619</v>
      </c>
      <c r="C101" s="170"/>
      <c r="D101" s="170"/>
      <c r="E101" s="170"/>
      <c r="F101" s="170"/>
      <c r="G101" s="170"/>
      <c r="H101" s="170"/>
      <c r="I101" s="170"/>
    </row>
    <row r="102" spans="1:9" x14ac:dyDescent="0.2">
      <c r="A102" s="162">
        <v>621</v>
      </c>
      <c r="B102" s="163" t="s">
        <v>620</v>
      </c>
    </row>
    <row r="103" spans="1:9" x14ac:dyDescent="0.2">
      <c r="A103" s="162">
        <v>622</v>
      </c>
      <c r="B103" s="163" t="s">
        <v>621</v>
      </c>
    </row>
    <row r="104" spans="1:9" x14ac:dyDescent="0.2">
      <c r="A104" s="162">
        <v>631</v>
      </c>
      <c r="B104" s="163" t="s">
        <v>622</v>
      </c>
    </row>
    <row r="105" spans="1:9" x14ac:dyDescent="0.2">
      <c r="A105" s="162">
        <v>634</v>
      </c>
      <c r="B105" s="163" t="s">
        <v>623</v>
      </c>
    </row>
    <row r="106" spans="1:9" x14ac:dyDescent="0.2">
      <c r="A106" s="162">
        <v>641</v>
      </c>
      <c r="B106" s="163" t="s">
        <v>624</v>
      </c>
    </row>
    <row r="107" spans="1:9" x14ac:dyDescent="0.2">
      <c r="A107" s="162">
        <v>651</v>
      </c>
      <c r="B107" s="163" t="s">
        <v>625</v>
      </c>
    </row>
    <row r="108" spans="1:9" x14ac:dyDescent="0.2">
      <c r="A108" s="162">
        <v>661</v>
      </c>
      <c r="B108" s="163" t="s">
        <v>626</v>
      </c>
    </row>
    <row r="109" spans="1:9" x14ac:dyDescent="0.2">
      <c r="A109" s="162">
        <v>662</v>
      </c>
      <c r="B109" s="163" t="s">
        <v>627</v>
      </c>
    </row>
    <row r="110" spans="1:9" x14ac:dyDescent="0.2">
      <c r="A110" s="162">
        <v>671</v>
      </c>
      <c r="B110" s="163" t="s">
        <v>628</v>
      </c>
    </row>
    <row r="111" spans="1:9" x14ac:dyDescent="0.2">
      <c r="A111" s="162">
        <v>672</v>
      </c>
      <c r="B111" s="163" t="s">
        <v>629</v>
      </c>
    </row>
    <row r="112" spans="1:9" x14ac:dyDescent="0.2">
      <c r="A112" s="162">
        <v>681</v>
      </c>
      <c r="B112" s="163" t="s">
        <v>630</v>
      </c>
    </row>
    <row r="113" spans="1:2" x14ac:dyDescent="0.2">
      <c r="A113" s="162">
        <v>711</v>
      </c>
      <c r="B113" s="163" t="s">
        <v>631</v>
      </c>
    </row>
    <row r="114" spans="1:2" x14ac:dyDescent="0.2">
      <c r="A114" s="162">
        <v>712</v>
      </c>
      <c r="B114" s="163" t="s">
        <v>632</v>
      </c>
    </row>
    <row r="115" spans="1:2" x14ac:dyDescent="0.2">
      <c r="A115" s="162">
        <v>713</v>
      </c>
      <c r="B115" s="163" t="s">
        <v>633</v>
      </c>
    </row>
    <row r="116" spans="1:2" x14ac:dyDescent="0.2">
      <c r="A116" s="162">
        <v>811</v>
      </c>
      <c r="B116" s="163" t="s">
        <v>634</v>
      </c>
    </row>
    <row r="117" spans="1:2" ht="13.5" thickBot="1" x14ac:dyDescent="0.25">
      <c r="A117" s="180">
        <v>911</v>
      </c>
      <c r="B117" s="181" t="s">
        <v>635</v>
      </c>
    </row>
    <row r="119" spans="1:2" x14ac:dyDescent="0.2">
      <c r="A119" s="182"/>
      <c r="B119" s="182"/>
    </row>
    <row r="120" spans="1:2" x14ac:dyDescent="0.2">
      <c r="A120" s="182"/>
      <c r="B120" s="182"/>
    </row>
    <row r="121" spans="1:2" x14ac:dyDescent="0.2">
      <c r="A121" s="182"/>
      <c r="B121" s="182"/>
    </row>
    <row r="122" spans="1:2" x14ac:dyDescent="0.2">
      <c r="A122" s="182"/>
      <c r="B122" s="182"/>
    </row>
    <row r="123" spans="1:2" x14ac:dyDescent="0.2">
      <c r="A123" s="182"/>
      <c r="B123" s="182"/>
    </row>
    <row r="124" spans="1:2" x14ac:dyDescent="0.2">
      <c r="A124" s="182"/>
      <c r="B124" s="182"/>
    </row>
    <row r="125" spans="1:2" x14ac:dyDescent="0.2">
      <c r="A125" s="182"/>
      <c r="B125" s="182"/>
    </row>
    <row r="126" spans="1:2" x14ac:dyDescent="0.2">
      <c r="A126" s="182"/>
      <c r="B126" s="182"/>
    </row>
    <row r="127" spans="1:2" x14ac:dyDescent="0.2">
      <c r="A127" s="182"/>
      <c r="B127" s="182"/>
    </row>
    <row r="128" spans="1:2" x14ac:dyDescent="0.2">
      <c r="A128" s="182"/>
      <c r="B128" s="182"/>
    </row>
    <row r="129" spans="1:2" x14ac:dyDescent="0.2">
      <c r="A129" s="182"/>
      <c r="B129" s="182"/>
    </row>
    <row r="130" spans="1:2" x14ac:dyDescent="0.2">
      <c r="A130" s="182"/>
      <c r="B130" s="182"/>
    </row>
    <row r="131" spans="1:2" x14ac:dyDescent="0.2">
      <c r="A131" s="182"/>
      <c r="B131" s="182"/>
    </row>
    <row r="132" spans="1:2" x14ac:dyDescent="0.2">
      <c r="A132" s="182"/>
      <c r="B132" s="182"/>
    </row>
    <row r="133" spans="1:2" x14ac:dyDescent="0.2">
      <c r="A133" s="182"/>
      <c r="B133" s="182"/>
    </row>
    <row r="134" spans="1:2" x14ac:dyDescent="0.2">
      <c r="A134" s="182"/>
      <c r="B134" s="182"/>
    </row>
    <row r="135" spans="1:2" x14ac:dyDescent="0.2">
      <c r="A135" s="182"/>
      <c r="B135" s="182"/>
    </row>
    <row r="136" spans="1:2" x14ac:dyDescent="0.2">
      <c r="A136" s="182"/>
      <c r="B136" s="182"/>
    </row>
    <row r="137" spans="1:2" x14ac:dyDescent="0.2">
      <c r="A137" s="182"/>
      <c r="B137" s="182"/>
    </row>
    <row r="138" spans="1:2" x14ac:dyDescent="0.2">
      <c r="A138" s="182"/>
      <c r="B138" s="182"/>
    </row>
    <row r="139" spans="1:2" x14ac:dyDescent="0.2">
      <c r="A139" s="182"/>
      <c r="B139" s="182"/>
    </row>
    <row r="140" spans="1:2" x14ac:dyDescent="0.2">
      <c r="A140" s="182"/>
      <c r="B140" s="182"/>
    </row>
    <row r="141" spans="1:2" x14ac:dyDescent="0.2">
      <c r="A141" s="182"/>
      <c r="B141" s="182"/>
    </row>
    <row r="142" spans="1:2" x14ac:dyDescent="0.2">
      <c r="A142" s="182"/>
      <c r="B142" s="182"/>
    </row>
    <row r="143" spans="1:2" x14ac:dyDescent="0.2">
      <c r="A143" s="182"/>
      <c r="B143" s="182"/>
    </row>
    <row r="144" spans="1:2" x14ac:dyDescent="0.2">
      <c r="A144" s="182"/>
      <c r="B144" s="182"/>
    </row>
    <row r="145" spans="1:2" x14ac:dyDescent="0.2">
      <c r="A145" s="182"/>
      <c r="B145" s="182"/>
    </row>
    <row r="146" spans="1:2" x14ac:dyDescent="0.2">
      <c r="A146" s="182"/>
      <c r="B146" s="182"/>
    </row>
    <row r="147" spans="1:2" x14ac:dyDescent="0.2">
      <c r="A147" s="182"/>
      <c r="B147" s="182"/>
    </row>
    <row r="148" spans="1:2" x14ac:dyDescent="0.2">
      <c r="A148" s="182"/>
      <c r="B148" s="182"/>
    </row>
    <row r="149" spans="1:2" x14ac:dyDescent="0.2">
      <c r="A149" s="182"/>
      <c r="B149" s="182"/>
    </row>
    <row r="150" spans="1:2" x14ac:dyDescent="0.2">
      <c r="A150" s="182"/>
      <c r="B150" s="182"/>
    </row>
    <row r="151" spans="1:2" x14ac:dyDescent="0.2">
      <c r="A151" s="182"/>
      <c r="B151" s="182"/>
    </row>
    <row r="152" spans="1:2" x14ac:dyDescent="0.2">
      <c r="A152" s="182"/>
      <c r="B152" s="182"/>
    </row>
    <row r="153" spans="1:2" x14ac:dyDescent="0.2">
      <c r="A153" s="182"/>
      <c r="B153" s="182"/>
    </row>
    <row r="154" spans="1:2" x14ac:dyDescent="0.2">
      <c r="A154" s="182"/>
      <c r="B154" s="182"/>
    </row>
    <row r="155" spans="1:2" x14ac:dyDescent="0.2">
      <c r="A155" s="182"/>
      <c r="B155" s="182"/>
    </row>
    <row r="156" spans="1:2" x14ac:dyDescent="0.2">
      <c r="A156" s="182"/>
      <c r="B156" s="182"/>
    </row>
    <row r="157" spans="1:2" x14ac:dyDescent="0.2">
      <c r="A157" s="182"/>
      <c r="B157" s="182"/>
    </row>
    <row r="158" spans="1:2" x14ac:dyDescent="0.2">
      <c r="A158" s="182"/>
      <c r="B158" s="182"/>
    </row>
    <row r="159" spans="1:2" x14ac:dyDescent="0.2">
      <c r="A159" s="182"/>
      <c r="B159" s="182"/>
    </row>
    <row r="160" spans="1:2" x14ac:dyDescent="0.2">
      <c r="A160" s="182"/>
      <c r="B160" s="182"/>
    </row>
    <row r="161" spans="1:2" x14ac:dyDescent="0.2">
      <c r="A161" s="182"/>
      <c r="B161" s="182"/>
    </row>
    <row r="162" spans="1:2" x14ac:dyDescent="0.2">
      <c r="A162" s="182"/>
      <c r="B162" s="182"/>
    </row>
    <row r="163" spans="1:2" x14ac:dyDescent="0.2">
      <c r="A163" s="182"/>
      <c r="B163" s="182"/>
    </row>
    <row r="164" spans="1:2" x14ac:dyDescent="0.2">
      <c r="A164" s="182"/>
      <c r="B164" s="182"/>
    </row>
    <row r="165" spans="1:2" x14ac:dyDescent="0.2">
      <c r="A165" s="182"/>
      <c r="B165" s="182"/>
    </row>
    <row r="166" spans="1:2" x14ac:dyDescent="0.2">
      <c r="A166" s="182"/>
      <c r="B166" s="182"/>
    </row>
    <row r="167" spans="1:2" x14ac:dyDescent="0.2">
      <c r="A167" s="182"/>
      <c r="B167" s="182"/>
    </row>
    <row r="168" spans="1:2" x14ac:dyDescent="0.2">
      <c r="A168" s="182"/>
      <c r="B168" s="182"/>
    </row>
    <row r="169" spans="1:2" x14ac:dyDescent="0.2">
      <c r="A169" s="182"/>
      <c r="B169" s="182"/>
    </row>
    <row r="170" spans="1:2" x14ac:dyDescent="0.2">
      <c r="A170" s="182"/>
      <c r="B170" s="182"/>
    </row>
    <row r="171" spans="1:2" x14ac:dyDescent="0.2">
      <c r="A171" s="182"/>
      <c r="B171" s="182"/>
    </row>
    <row r="172" spans="1:2" x14ac:dyDescent="0.2">
      <c r="A172" s="182"/>
      <c r="B172" s="182"/>
    </row>
    <row r="173" spans="1:2" x14ac:dyDescent="0.2">
      <c r="A173" s="182"/>
      <c r="B173" s="182"/>
    </row>
    <row r="174" spans="1:2" x14ac:dyDescent="0.2">
      <c r="A174" s="182"/>
      <c r="B174" s="182"/>
    </row>
    <row r="175" spans="1:2" x14ac:dyDescent="0.2">
      <c r="A175" s="182"/>
      <c r="B175" s="182"/>
    </row>
    <row r="176" spans="1:2" x14ac:dyDescent="0.2">
      <c r="A176" s="182"/>
      <c r="B176" s="182"/>
    </row>
    <row r="177" spans="1:4" x14ac:dyDescent="0.2">
      <c r="A177" s="182"/>
      <c r="B177" s="182"/>
    </row>
    <row r="178" spans="1:4" x14ac:dyDescent="0.2">
      <c r="A178" s="182"/>
      <c r="B178" s="182"/>
    </row>
    <row r="179" spans="1:4" x14ac:dyDescent="0.2">
      <c r="A179" s="182"/>
      <c r="B179" s="182"/>
    </row>
    <row r="180" spans="1:4" x14ac:dyDescent="0.2">
      <c r="A180" s="182"/>
      <c r="B180" s="182"/>
    </row>
    <row r="181" spans="1:4" x14ac:dyDescent="0.2">
      <c r="A181" s="182"/>
      <c r="B181" s="182"/>
    </row>
    <row r="182" spans="1:4" x14ac:dyDescent="0.2">
      <c r="A182" s="182"/>
      <c r="B182" s="182"/>
      <c r="C182" s="182"/>
      <c r="D182" s="182"/>
    </row>
    <row r="183" spans="1:4" x14ac:dyDescent="0.2">
      <c r="A183" s="182"/>
      <c r="B183" s="182"/>
      <c r="C183" s="182"/>
      <c r="D183" s="182"/>
    </row>
    <row r="184" spans="1:4" x14ac:dyDescent="0.2">
      <c r="A184" s="182"/>
      <c r="B184" s="182"/>
      <c r="C184" s="182"/>
      <c r="D184" s="182"/>
    </row>
    <row r="185" spans="1:4" x14ac:dyDescent="0.2">
      <c r="A185" s="182"/>
      <c r="B185" s="182"/>
      <c r="C185" s="182"/>
      <c r="D185" s="182"/>
    </row>
    <row r="186" spans="1:4" x14ac:dyDescent="0.2">
      <c r="A186" s="182"/>
      <c r="B186" s="182"/>
      <c r="C186" s="182"/>
      <c r="D186" s="182"/>
    </row>
    <row r="187" spans="1:4" x14ac:dyDescent="0.2">
      <c r="A187" s="182"/>
      <c r="B187" s="182"/>
      <c r="C187" s="182"/>
      <c r="D187" s="182"/>
    </row>
    <row r="188" spans="1:4" x14ac:dyDescent="0.2">
      <c r="A188" s="182"/>
      <c r="B188" s="182"/>
      <c r="C188" s="182"/>
      <c r="D188" s="182"/>
    </row>
    <row r="189" spans="1:4" x14ac:dyDescent="0.2">
      <c r="A189" s="182"/>
      <c r="B189" s="182"/>
      <c r="C189" s="182"/>
      <c r="D189" s="182"/>
    </row>
    <row r="190" spans="1:4" x14ac:dyDescent="0.2">
      <c r="A190" s="182"/>
      <c r="B190" s="182"/>
      <c r="C190" s="182"/>
      <c r="D190" s="182"/>
    </row>
    <row r="191" spans="1:4" x14ac:dyDescent="0.2">
      <c r="A191" s="182"/>
      <c r="B191" s="182"/>
      <c r="C191" s="182"/>
      <c r="D191" s="182"/>
    </row>
    <row r="192" spans="1:4" x14ac:dyDescent="0.2">
      <c r="A192" s="182"/>
      <c r="B192" s="182"/>
      <c r="C192" s="182"/>
      <c r="D192" s="182"/>
    </row>
    <row r="193" spans="1:4" x14ac:dyDescent="0.2">
      <c r="A193" s="182"/>
      <c r="B193" s="182"/>
      <c r="C193" s="182"/>
      <c r="D193" s="182"/>
    </row>
    <row r="194" spans="1:4" x14ac:dyDescent="0.2">
      <c r="A194" s="182"/>
      <c r="B194" s="182"/>
      <c r="C194" s="182"/>
      <c r="D194" s="182"/>
    </row>
    <row r="195" spans="1:4" x14ac:dyDescent="0.2">
      <c r="A195" s="182"/>
      <c r="B195" s="182"/>
      <c r="C195" s="182"/>
      <c r="D195" s="182"/>
    </row>
    <row r="196" spans="1:4" x14ac:dyDescent="0.2">
      <c r="A196" s="182"/>
      <c r="B196" s="182"/>
      <c r="C196" s="182"/>
      <c r="D196" s="182"/>
    </row>
    <row r="197" spans="1:4" x14ac:dyDescent="0.2">
      <c r="A197" s="182"/>
      <c r="B197" s="182"/>
      <c r="C197" s="182"/>
      <c r="D197" s="182"/>
    </row>
    <row r="198" spans="1:4" x14ac:dyDescent="0.2">
      <c r="A198" s="182"/>
      <c r="B198" s="182"/>
      <c r="C198" s="182"/>
      <c r="D198" s="182"/>
    </row>
    <row r="199" spans="1:4" x14ac:dyDescent="0.2">
      <c r="A199" s="182"/>
      <c r="B199" s="182"/>
      <c r="C199" s="182"/>
      <c r="D199" s="182"/>
    </row>
    <row r="200" spans="1:4" x14ac:dyDescent="0.2">
      <c r="A200" s="182"/>
      <c r="B200" s="182"/>
      <c r="C200" s="182"/>
      <c r="D200" s="182"/>
    </row>
    <row r="201" spans="1:4" x14ac:dyDescent="0.2">
      <c r="A201" s="182"/>
      <c r="B201" s="182"/>
      <c r="C201" s="182"/>
      <c r="D201" s="182"/>
    </row>
    <row r="202" spans="1:4" x14ac:dyDescent="0.2">
      <c r="A202" s="182"/>
      <c r="B202" s="182"/>
      <c r="C202" s="182"/>
      <c r="D202" s="182"/>
    </row>
    <row r="203" spans="1:4" x14ac:dyDescent="0.2">
      <c r="A203" s="182"/>
      <c r="B203" s="182"/>
      <c r="C203" s="182"/>
      <c r="D203" s="182"/>
    </row>
    <row r="204" spans="1:4" x14ac:dyDescent="0.2">
      <c r="A204" s="182"/>
      <c r="B204" s="182"/>
      <c r="C204" s="182"/>
      <c r="D204" s="182"/>
    </row>
    <row r="205" spans="1:4" x14ac:dyDescent="0.2">
      <c r="A205" s="182"/>
      <c r="B205" s="182"/>
      <c r="C205" s="182"/>
      <c r="D205" s="182"/>
    </row>
    <row r="206" spans="1:4" x14ac:dyDescent="0.2">
      <c r="A206" s="182"/>
      <c r="B206" s="182"/>
      <c r="C206" s="182"/>
      <c r="D206" s="182"/>
    </row>
    <row r="207" spans="1:4" x14ac:dyDescent="0.2">
      <c r="A207" s="182"/>
      <c r="B207" s="182"/>
      <c r="C207" s="182"/>
      <c r="D207" s="182"/>
    </row>
    <row r="208" spans="1:4" x14ac:dyDescent="0.2">
      <c r="A208" s="182"/>
      <c r="B208" s="182"/>
      <c r="C208" s="182"/>
      <c r="D208" s="182"/>
    </row>
    <row r="209" spans="1:4" x14ac:dyDescent="0.2">
      <c r="A209" s="182"/>
      <c r="B209" s="182"/>
      <c r="C209" s="182"/>
      <c r="D209" s="182"/>
    </row>
    <row r="210" spans="1:4" x14ac:dyDescent="0.2">
      <c r="A210" s="182"/>
      <c r="B210" s="182"/>
      <c r="C210" s="182"/>
      <c r="D210" s="182"/>
    </row>
    <row r="211" spans="1:4" x14ac:dyDescent="0.2">
      <c r="A211" s="182"/>
      <c r="B211" s="182"/>
      <c r="C211" s="182"/>
      <c r="D211" s="182"/>
    </row>
    <row r="212" spans="1:4" x14ac:dyDescent="0.2">
      <c r="A212" s="182"/>
      <c r="B212" s="182"/>
      <c r="C212" s="182"/>
      <c r="D212" s="182"/>
    </row>
    <row r="213" spans="1:4" x14ac:dyDescent="0.2">
      <c r="A213" s="182"/>
      <c r="B213" s="182"/>
      <c r="C213" s="182"/>
      <c r="D213" s="182"/>
    </row>
    <row r="214" spans="1:4" x14ac:dyDescent="0.2">
      <c r="A214" s="182"/>
      <c r="B214" s="182"/>
      <c r="C214" s="182"/>
      <c r="D214" s="182"/>
    </row>
    <row r="215" spans="1:4" x14ac:dyDescent="0.2">
      <c r="A215" s="182"/>
      <c r="B215" s="182"/>
      <c r="C215" s="182"/>
      <c r="D215" s="182"/>
    </row>
    <row r="216" spans="1:4" x14ac:dyDescent="0.2">
      <c r="A216" s="182"/>
      <c r="B216" s="182"/>
      <c r="C216" s="182"/>
      <c r="D216" s="182"/>
    </row>
    <row r="217" spans="1:4" x14ac:dyDescent="0.2">
      <c r="A217" s="182"/>
      <c r="B217" s="182"/>
      <c r="C217" s="182"/>
      <c r="D217" s="182"/>
    </row>
    <row r="218" spans="1:4" x14ac:dyDescent="0.2">
      <c r="A218" s="182"/>
      <c r="B218" s="182"/>
      <c r="C218" s="182"/>
      <c r="D218" s="182"/>
    </row>
    <row r="219" spans="1:4" x14ac:dyDescent="0.2">
      <c r="A219" s="182"/>
      <c r="B219" s="182"/>
      <c r="C219" s="182"/>
      <c r="D219" s="182"/>
    </row>
    <row r="220" spans="1:4" x14ac:dyDescent="0.2">
      <c r="A220" s="182"/>
      <c r="B220" s="182"/>
      <c r="C220" s="182"/>
      <c r="D220" s="182"/>
    </row>
    <row r="221" spans="1:4" x14ac:dyDescent="0.2">
      <c r="A221" s="182"/>
      <c r="B221" s="182"/>
      <c r="C221" s="182"/>
      <c r="D221" s="182"/>
    </row>
    <row r="222" spans="1:4" x14ac:dyDescent="0.2">
      <c r="C222" s="182"/>
      <c r="D222" s="182"/>
    </row>
    <row r="223" spans="1:4" x14ac:dyDescent="0.2">
      <c r="C223" s="182"/>
      <c r="D223" s="182"/>
    </row>
    <row r="224" spans="1:4" x14ac:dyDescent="0.2">
      <c r="C224" s="182"/>
      <c r="D224" s="182"/>
    </row>
    <row r="225" spans="3:4" x14ac:dyDescent="0.2">
      <c r="C225" s="182"/>
      <c r="D225" s="182"/>
    </row>
    <row r="226" spans="3:4" x14ac:dyDescent="0.2">
      <c r="C226" s="182"/>
      <c r="D226" s="182"/>
    </row>
    <row r="227" spans="3:4" x14ac:dyDescent="0.2">
      <c r="C227" s="182"/>
      <c r="D227" s="182"/>
    </row>
    <row r="228" spans="3:4" x14ac:dyDescent="0.2">
      <c r="C228" s="182"/>
      <c r="D228" s="182"/>
    </row>
    <row r="229" spans="3:4" x14ac:dyDescent="0.2">
      <c r="C229" s="182"/>
      <c r="D229" s="182"/>
    </row>
    <row r="230" spans="3:4" x14ac:dyDescent="0.2">
      <c r="C230" s="182"/>
      <c r="D230" s="182"/>
    </row>
    <row r="231" spans="3:4" x14ac:dyDescent="0.2">
      <c r="C231" s="182"/>
      <c r="D231" s="182"/>
    </row>
    <row r="232" spans="3:4" x14ac:dyDescent="0.2">
      <c r="C232" s="182"/>
      <c r="D232" s="182"/>
    </row>
    <row r="233" spans="3:4" x14ac:dyDescent="0.2">
      <c r="C233" s="182"/>
      <c r="D233" s="182"/>
    </row>
    <row r="234" spans="3:4" x14ac:dyDescent="0.2">
      <c r="C234" s="182"/>
      <c r="D234" s="182"/>
    </row>
    <row r="235" spans="3:4" x14ac:dyDescent="0.2">
      <c r="C235" s="182"/>
      <c r="D235" s="182"/>
    </row>
    <row r="236" spans="3:4" x14ac:dyDescent="0.2">
      <c r="C236" s="182"/>
      <c r="D236" s="182"/>
    </row>
    <row r="237" spans="3:4" x14ac:dyDescent="0.2">
      <c r="C237" s="182"/>
      <c r="D237" s="182"/>
    </row>
    <row r="238" spans="3:4" x14ac:dyDescent="0.2">
      <c r="C238" s="182"/>
      <c r="D238" s="182"/>
    </row>
    <row r="239" spans="3:4" x14ac:dyDescent="0.2">
      <c r="C239" s="182"/>
      <c r="D239" s="182"/>
    </row>
    <row r="240" spans="3:4" x14ac:dyDescent="0.2">
      <c r="C240" s="182"/>
      <c r="D240" s="182"/>
    </row>
    <row r="241" spans="3:4" x14ac:dyDescent="0.2">
      <c r="C241" s="182"/>
      <c r="D241" s="182"/>
    </row>
    <row r="242" spans="3:4" x14ac:dyDescent="0.2">
      <c r="C242" s="182"/>
      <c r="D242" s="182"/>
    </row>
    <row r="243" spans="3:4" x14ac:dyDescent="0.2">
      <c r="C243" s="182"/>
      <c r="D243" s="182"/>
    </row>
    <row r="244" spans="3:4" x14ac:dyDescent="0.2">
      <c r="C244" s="182"/>
      <c r="D244" s="182"/>
    </row>
    <row r="245" spans="3:4" x14ac:dyDescent="0.2">
      <c r="C245" s="182"/>
      <c r="D245" s="182"/>
    </row>
    <row r="246" spans="3:4" x14ac:dyDescent="0.2">
      <c r="C246" s="182"/>
      <c r="D246" s="182"/>
    </row>
    <row r="247" spans="3:4" x14ac:dyDescent="0.2">
      <c r="C247" s="182"/>
      <c r="D247" s="182"/>
    </row>
    <row r="248" spans="3:4" x14ac:dyDescent="0.2">
      <c r="C248" s="182"/>
      <c r="D248" s="182"/>
    </row>
    <row r="249" spans="3:4" x14ac:dyDescent="0.2">
      <c r="C249" s="182"/>
      <c r="D249" s="182"/>
    </row>
    <row r="250" spans="3:4" x14ac:dyDescent="0.2">
      <c r="C250" s="182"/>
      <c r="D250" s="182"/>
    </row>
    <row r="251" spans="3:4" x14ac:dyDescent="0.2">
      <c r="C251" s="182"/>
      <c r="D251" s="182"/>
    </row>
  </sheetData>
  <sheetProtection algorithmName="SHA-512" hashValue="OCe/6XuAbKL/rIK9dKTJS2prP2gnU3of2i53eTN1RpaXr2QqYvvLhbNt1lgNaSyJVEOfsNYwLGDYyAnAZlJyRA==" saltValue="ncDlJI2etzayKHRq+Vm44Q==" spinCount="100000" sheet="1" objects="1" scenarios="1"/>
  <dataValidations disablePrompts="1" count="1">
    <dataValidation type="list" allowBlank="1" showInputMessage="1" showErrorMessage="1" sqref="C185" xr:uid="{00000000-0002-0000-0300-000000000000}">
      <formula1>Etiquetes_de_fila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ull3">
    <tabColor theme="5" tint="0.39997558519241921"/>
    <pageSetUpPr fitToPage="1"/>
  </sheetPr>
  <dimension ref="A1:H315"/>
  <sheetViews>
    <sheetView workbookViewId="0">
      <selection activeCell="D26" sqref="D26"/>
    </sheetView>
  </sheetViews>
  <sheetFormatPr defaultColWidth="9.28515625" defaultRowHeight="12.75" x14ac:dyDescent="0.2"/>
  <cols>
    <col min="1" max="2" width="9.28515625" style="2"/>
    <col min="3" max="3" width="18" style="1" customWidth="1"/>
    <col min="4" max="4" width="56.28515625" style="1" customWidth="1"/>
    <col min="5" max="5" width="38.5703125" style="1" bestFit="1" customWidth="1"/>
    <col min="6" max="6" width="9.28515625" style="1"/>
    <col min="7" max="7" width="12" style="1" bestFit="1" customWidth="1"/>
    <col min="8" max="8" width="13.140625" style="1" bestFit="1" customWidth="1"/>
    <col min="9" max="16" width="9.28515625" style="1"/>
    <col min="17" max="17" width="37.28515625" style="1" bestFit="1" customWidth="1"/>
    <col min="18" max="16384" width="9.28515625" style="1"/>
  </cols>
  <sheetData>
    <row r="1" spans="1:8" ht="13.5" thickBot="1" x14ac:dyDescent="0.25">
      <c r="F1" s="1" t="s">
        <v>1052</v>
      </c>
    </row>
    <row r="2" spans="1:8" ht="13.5" thickBot="1" x14ac:dyDescent="0.25">
      <c r="A2" s="1"/>
      <c r="B2" s="1"/>
      <c r="C2" s="1" t="s">
        <v>0</v>
      </c>
      <c r="F2" s="136" t="s">
        <v>273</v>
      </c>
      <c r="G2" s="137" t="s">
        <v>274</v>
      </c>
      <c r="H2" s="137" t="s">
        <v>275</v>
      </c>
    </row>
    <row r="3" spans="1:8" ht="15.75" thickBot="1" x14ac:dyDescent="0.25">
      <c r="A3" s="1"/>
      <c r="B3" s="1"/>
      <c r="C3" s="1" t="s">
        <v>1</v>
      </c>
      <c r="F3" s="138">
        <v>100</v>
      </c>
      <c r="G3" s="139">
        <v>86100</v>
      </c>
      <c r="H3" s="139">
        <v>133400</v>
      </c>
    </row>
    <row r="4" spans="1:8" ht="15.75" thickBot="1" x14ac:dyDescent="0.25">
      <c r="F4" s="138">
        <v>110</v>
      </c>
      <c r="G4" s="139">
        <v>48180</v>
      </c>
      <c r="H4" s="139">
        <v>80800</v>
      </c>
    </row>
    <row r="5" spans="1:8" ht="15.75" thickBot="1" x14ac:dyDescent="0.25">
      <c r="F5" s="138">
        <v>12</v>
      </c>
      <c r="G5" s="139">
        <v>21500</v>
      </c>
      <c r="H5" s="139">
        <v>55500</v>
      </c>
    </row>
    <row r="6" spans="1:8" ht="15.75" thickBot="1" x14ac:dyDescent="0.25">
      <c r="A6" s="1"/>
      <c r="B6" s="1"/>
      <c r="C6" s="1" t="s">
        <v>2</v>
      </c>
      <c r="F6" s="140">
        <v>125</v>
      </c>
      <c r="G6" s="139">
        <v>21500</v>
      </c>
      <c r="H6" s="139">
        <v>44700</v>
      </c>
    </row>
    <row r="7" spans="1:8" ht="15.75" thickBot="1" x14ac:dyDescent="0.25">
      <c r="A7" s="1"/>
      <c r="B7" s="1"/>
      <c r="C7" s="1" t="s">
        <v>3</v>
      </c>
      <c r="F7" s="140">
        <v>130</v>
      </c>
      <c r="G7" s="139">
        <v>21500</v>
      </c>
      <c r="H7" s="139">
        <v>55500</v>
      </c>
    </row>
    <row r="8" spans="1:8" ht="15.75" thickBot="1" x14ac:dyDescent="0.25">
      <c r="C8" s="1" t="s">
        <v>4</v>
      </c>
      <c r="F8" s="140">
        <v>131</v>
      </c>
      <c r="G8" s="139">
        <v>21500</v>
      </c>
      <c r="H8" s="139">
        <v>44700</v>
      </c>
    </row>
    <row r="9" spans="1:8" ht="15.75" thickBot="1" x14ac:dyDescent="0.25">
      <c r="B9" s="2" t="s">
        <v>26</v>
      </c>
      <c r="F9" s="140">
        <v>132</v>
      </c>
      <c r="G9" s="141">
        <v>48180</v>
      </c>
      <c r="H9" s="139">
        <v>122600</v>
      </c>
    </row>
    <row r="10" spans="1:8" x14ac:dyDescent="0.2">
      <c r="A10" s="1"/>
      <c r="B10" s="1"/>
      <c r="C10" s="8" t="s">
        <v>1049</v>
      </c>
    </row>
    <row r="11" spans="1:8" x14ac:dyDescent="0.2">
      <c r="A11" s="1"/>
      <c r="B11" s="1"/>
      <c r="C11" s="8" t="s">
        <v>5</v>
      </c>
    </row>
    <row r="12" spans="1:8" x14ac:dyDescent="0.2">
      <c r="A12" s="1"/>
      <c r="B12" s="1"/>
      <c r="C12" s="8" t="s">
        <v>1046</v>
      </c>
    </row>
    <row r="13" spans="1:8" x14ac:dyDescent="0.2">
      <c r="A13" s="1"/>
      <c r="B13" s="1"/>
      <c r="C13" s="8" t="s">
        <v>1041</v>
      </c>
    </row>
    <row r="14" spans="1:8" x14ac:dyDescent="0.2">
      <c r="A14" s="1"/>
      <c r="B14" s="1"/>
      <c r="C14" s="8" t="s">
        <v>1045</v>
      </c>
    </row>
    <row r="15" spans="1:8" x14ac:dyDescent="0.2">
      <c r="A15" s="1"/>
      <c r="B15" s="1"/>
      <c r="C15" s="8" t="s">
        <v>226</v>
      </c>
    </row>
    <row r="16" spans="1:8" x14ac:dyDescent="0.2">
      <c r="A16" s="1"/>
      <c r="B16" s="1"/>
      <c r="C16" s="8" t="s">
        <v>1050</v>
      </c>
    </row>
    <row r="17" spans="1:3" x14ac:dyDescent="0.2">
      <c r="A17" s="1"/>
      <c r="B17" s="1"/>
      <c r="C17" s="8" t="s">
        <v>1047</v>
      </c>
    </row>
    <row r="18" spans="1:3" x14ac:dyDescent="0.2">
      <c r="A18" s="1"/>
      <c r="B18" s="1"/>
      <c r="C18" s="8" t="s">
        <v>1042</v>
      </c>
    </row>
    <row r="19" spans="1:3" x14ac:dyDescent="0.2">
      <c r="A19" s="1"/>
      <c r="B19" s="1"/>
      <c r="C19" s="8" t="s">
        <v>1043</v>
      </c>
    </row>
    <row r="20" spans="1:3" x14ac:dyDescent="0.2">
      <c r="A20" s="1"/>
      <c r="B20" s="1"/>
      <c r="C20" s="8" t="s">
        <v>1051</v>
      </c>
    </row>
    <row r="21" spans="1:3" x14ac:dyDescent="0.2">
      <c r="A21" s="1"/>
      <c r="B21" s="1"/>
      <c r="C21" s="8" t="s">
        <v>6</v>
      </c>
    </row>
    <row r="22" spans="1:3" x14ac:dyDescent="0.2">
      <c r="A22" s="1"/>
      <c r="B22" s="1"/>
      <c r="C22" s="8" t="s">
        <v>225</v>
      </c>
    </row>
    <row r="23" spans="1:3" x14ac:dyDescent="0.2">
      <c r="A23" s="1"/>
      <c r="B23" s="1"/>
      <c r="C23" s="8" t="s">
        <v>21</v>
      </c>
    </row>
    <row r="24" spans="1:3" x14ac:dyDescent="0.2">
      <c r="A24" s="1"/>
      <c r="B24" s="1"/>
      <c r="C24" s="8" t="s">
        <v>1044</v>
      </c>
    </row>
    <row r="25" spans="1:3" x14ac:dyDescent="0.2">
      <c r="A25" s="1"/>
      <c r="B25" s="1"/>
      <c r="C25" s="8" t="s">
        <v>1048</v>
      </c>
    </row>
    <row r="26" spans="1:3" ht="15" x14ac:dyDescent="0.2">
      <c r="A26" s="1"/>
      <c r="B26" s="1"/>
      <c r="C26" s="3"/>
    </row>
    <row r="27" spans="1:3" ht="15" x14ac:dyDescent="0.2">
      <c r="A27" s="1"/>
      <c r="B27" s="1"/>
      <c r="C27" s="3"/>
    </row>
    <row r="28" spans="1:3" x14ac:dyDescent="0.2">
      <c r="A28" s="1"/>
      <c r="B28" s="1"/>
      <c r="C28" s="1" t="s">
        <v>7</v>
      </c>
    </row>
    <row r="29" spans="1:3" x14ac:dyDescent="0.2">
      <c r="A29" s="1"/>
      <c r="B29" s="1"/>
      <c r="C29" s="1" t="s">
        <v>8</v>
      </c>
    </row>
    <row r="31" spans="1:3" x14ac:dyDescent="0.2">
      <c r="B31" s="2" t="s">
        <v>27</v>
      </c>
    </row>
    <row r="33" spans="2:6" x14ac:dyDescent="0.2">
      <c r="C33" s="1" t="s">
        <v>22</v>
      </c>
    </row>
    <row r="34" spans="2:6" x14ac:dyDescent="0.2">
      <c r="C34" s="1" t="s">
        <v>23</v>
      </c>
    </row>
    <row r="35" spans="2:6" x14ac:dyDescent="0.2">
      <c r="C35" s="1" t="s">
        <v>24</v>
      </c>
    </row>
    <row r="36" spans="2:6" x14ac:dyDescent="0.2">
      <c r="C36" s="1" t="s">
        <v>25</v>
      </c>
    </row>
    <row r="38" spans="2:6" x14ac:dyDescent="0.2">
      <c r="B38" s="2" t="s">
        <v>258</v>
      </c>
    </row>
    <row r="40" spans="2:6" x14ac:dyDescent="0.2">
      <c r="C40" s="1" t="s">
        <v>260</v>
      </c>
    </row>
    <row r="41" spans="2:6" x14ac:dyDescent="0.2">
      <c r="C41" s="1" t="s">
        <v>261</v>
      </c>
    </row>
    <row r="42" spans="2:6" x14ac:dyDescent="0.2">
      <c r="C42" s="1" t="s">
        <v>268</v>
      </c>
    </row>
    <row r="43" spans="2:6" ht="15" x14ac:dyDescent="0.25">
      <c r="C43" s="1" t="s">
        <v>262</v>
      </c>
      <c r="E43" s="37"/>
      <c r="F43" s="45"/>
    </row>
    <row r="44" spans="2:6" ht="15" x14ac:dyDescent="0.25">
      <c r="C44" s="1" t="s">
        <v>263</v>
      </c>
      <c r="E44" s="37"/>
      <c r="F44" s="45"/>
    </row>
    <row r="45" spans="2:6" ht="15" x14ac:dyDescent="0.25">
      <c r="C45" s="1" t="s">
        <v>264</v>
      </c>
      <c r="E45" s="37"/>
      <c r="F45" s="45"/>
    </row>
    <row r="46" spans="2:6" ht="15" x14ac:dyDescent="0.25">
      <c r="C46" s="24" t="s">
        <v>265</v>
      </c>
      <c r="E46" s="37"/>
      <c r="F46" s="45"/>
    </row>
    <row r="47" spans="2:6" ht="15" x14ac:dyDescent="0.25">
      <c r="B47" s="23"/>
      <c r="C47" s="25" t="s">
        <v>178</v>
      </c>
      <c r="D47" s="24"/>
      <c r="E47" s="37"/>
      <c r="F47" s="45"/>
    </row>
    <row r="48" spans="2:6" x14ac:dyDescent="0.2">
      <c r="C48" s="24"/>
    </row>
    <row r="49" spans="2:6" x14ac:dyDescent="0.2">
      <c r="B49" s="2" t="s">
        <v>259</v>
      </c>
    </row>
    <row r="51" spans="2:6" x14ac:dyDescent="0.2">
      <c r="C51" s="1" t="s">
        <v>266</v>
      </c>
    </row>
    <row r="52" spans="2:6" x14ac:dyDescent="0.2">
      <c r="C52" s="1" t="s">
        <v>267</v>
      </c>
    </row>
    <row r="53" spans="2:6" x14ac:dyDescent="0.2">
      <c r="C53" s="1" t="s">
        <v>264</v>
      </c>
    </row>
    <row r="54" spans="2:6" x14ac:dyDescent="0.2">
      <c r="C54" s="24" t="s">
        <v>265</v>
      </c>
    </row>
    <row r="55" spans="2:6" x14ac:dyDescent="0.2">
      <c r="C55" s="25" t="s">
        <v>178</v>
      </c>
    </row>
    <row r="58" spans="2:6" x14ac:dyDescent="0.2">
      <c r="B58" s="2" t="s">
        <v>528</v>
      </c>
    </row>
    <row r="59" spans="2:6" ht="15" x14ac:dyDescent="0.25">
      <c r="C59" s="37" t="s">
        <v>239</v>
      </c>
      <c r="D59" s="45" t="s">
        <v>507</v>
      </c>
      <c r="E59" s="64">
        <v>132</v>
      </c>
      <c r="F59" s="64" t="s">
        <v>507</v>
      </c>
    </row>
    <row r="60" spans="2:6" ht="15" x14ac:dyDescent="0.25">
      <c r="C60" s="37" t="s">
        <v>238</v>
      </c>
      <c r="D60" s="45" t="s">
        <v>503</v>
      </c>
      <c r="E60" s="64">
        <v>12</v>
      </c>
      <c r="F60" s="64" t="s">
        <v>503</v>
      </c>
    </row>
    <row r="61" spans="2:6" ht="15" x14ac:dyDescent="0.25">
      <c r="C61" s="37" t="s">
        <v>242</v>
      </c>
      <c r="D61" s="45" t="s">
        <v>520</v>
      </c>
      <c r="E61" s="64">
        <v>125</v>
      </c>
      <c r="F61" s="64" t="s">
        <v>520</v>
      </c>
    </row>
    <row r="62" spans="2:6" ht="15" x14ac:dyDescent="0.25">
      <c r="C62" s="37" t="s">
        <v>240</v>
      </c>
      <c r="D62" s="45" t="s">
        <v>505</v>
      </c>
      <c r="E62" s="64">
        <v>130</v>
      </c>
      <c r="F62" s="64" t="s">
        <v>505</v>
      </c>
    </row>
    <row r="63" spans="2:6" ht="15" x14ac:dyDescent="0.25">
      <c r="C63" s="37" t="s">
        <v>241</v>
      </c>
      <c r="D63" s="45" t="s">
        <v>523</v>
      </c>
      <c r="E63" s="64">
        <v>131</v>
      </c>
      <c r="F63" s="64" t="s">
        <v>523</v>
      </c>
    </row>
    <row r="65" spans="2:4" x14ac:dyDescent="0.2">
      <c r="B65" s="2" t="s">
        <v>512</v>
      </c>
    </row>
    <row r="66" spans="2:4" ht="15" x14ac:dyDescent="0.25">
      <c r="C66" s="37" t="s">
        <v>236</v>
      </c>
      <c r="D66" s="45" t="s">
        <v>517</v>
      </c>
    </row>
    <row r="67" spans="2:4" ht="15" x14ac:dyDescent="0.25">
      <c r="C67" s="37" t="s">
        <v>518</v>
      </c>
      <c r="D67" s="45" t="s">
        <v>519</v>
      </c>
    </row>
    <row r="68" spans="2:4" ht="15" x14ac:dyDescent="0.25">
      <c r="C68" s="37" t="s">
        <v>521</v>
      </c>
      <c r="D68" s="46" t="s">
        <v>522</v>
      </c>
    </row>
    <row r="69" spans="2:4" ht="15" x14ac:dyDescent="0.25">
      <c r="C69" s="37" t="s">
        <v>524</v>
      </c>
      <c r="D69" s="46" t="s">
        <v>525</v>
      </c>
    </row>
    <row r="70" spans="2:4" ht="15" x14ac:dyDescent="0.25">
      <c r="C70" s="37" t="s">
        <v>237</v>
      </c>
      <c r="D70" s="46" t="s">
        <v>526</v>
      </c>
    </row>
    <row r="71" spans="2:4" ht="15" x14ac:dyDescent="0.25">
      <c r="C71" s="37" t="s">
        <v>527</v>
      </c>
      <c r="D71" s="46" t="s">
        <v>18</v>
      </c>
    </row>
    <row r="75" spans="2:4" x14ac:dyDescent="0.2">
      <c r="B75" s="2" t="s">
        <v>636</v>
      </c>
    </row>
    <row r="76" spans="2:4" x14ac:dyDescent="0.2">
      <c r="C76" s="53">
        <v>111</v>
      </c>
      <c r="D76" s="54" t="s">
        <v>529</v>
      </c>
    </row>
    <row r="77" spans="2:4" x14ac:dyDescent="0.2">
      <c r="C77" s="53">
        <v>112</v>
      </c>
      <c r="D77" s="54" t="s">
        <v>530</v>
      </c>
    </row>
    <row r="78" spans="2:4" x14ac:dyDescent="0.2">
      <c r="C78" s="53">
        <v>113</v>
      </c>
      <c r="D78" s="54" t="s">
        <v>531</v>
      </c>
    </row>
    <row r="79" spans="2:4" x14ac:dyDescent="0.2">
      <c r="C79" s="53">
        <v>114</v>
      </c>
      <c r="D79" s="54" t="s">
        <v>532</v>
      </c>
    </row>
    <row r="80" spans="2:4" x14ac:dyDescent="0.2">
      <c r="C80" s="53">
        <v>115</v>
      </c>
      <c r="D80" s="54" t="s">
        <v>533</v>
      </c>
    </row>
    <row r="81" spans="3:4" x14ac:dyDescent="0.2">
      <c r="C81" s="53">
        <v>121</v>
      </c>
      <c r="D81" s="54" t="s">
        <v>534</v>
      </c>
    </row>
    <row r="82" spans="3:4" x14ac:dyDescent="0.2">
      <c r="C82" s="53">
        <v>122</v>
      </c>
      <c r="D82" s="54" t="s">
        <v>535</v>
      </c>
    </row>
    <row r="83" spans="3:4" x14ac:dyDescent="0.2">
      <c r="C83" s="53">
        <v>124</v>
      </c>
      <c r="D83" s="54" t="s">
        <v>536</v>
      </c>
    </row>
    <row r="84" spans="3:4" x14ac:dyDescent="0.2">
      <c r="C84" s="53">
        <v>125</v>
      </c>
      <c r="D84" s="54" t="s">
        <v>537</v>
      </c>
    </row>
    <row r="85" spans="3:4" x14ac:dyDescent="0.2">
      <c r="C85" s="53">
        <v>126</v>
      </c>
      <c r="D85" s="54" t="s">
        <v>538</v>
      </c>
    </row>
    <row r="86" spans="3:4" x14ac:dyDescent="0.2">
      <c r="C86" s="53">
        <v>131</v>
      </c>
      <c r="D86" s="54" t="s">
        <v>539</v>
      </c>
    </row>
    <row r="87" spans="3:4" x14ac:dyDescent="0.2">
      <c r="C87" s="53">
        <v>132</v>
      </c>
      <c r="D87" s="54" t="s">
        <v>540</v>
      </c>
    </row>
    <row r="88" spans="3:4" x14ac:dyDescent="0.2">
      <c r="C88" s="53">
        <v>211</v>
      </c>
      <c r="D88" s="54" t="s">
        <v>541</v>
      </c>
    </row>
    <row r="89" spans="3:4" x14ac:dyDescent="0.2">
      <c r="C89" s="53">
        <v>212</v>
      </c>
      <c r="D89" s="54" t="s">
        <v>542</v>
      </c>
    </row>
    <row r="90" spans="3:4" x14ac:dyDescent="0.2">
      <c r="C90" s="53">
        <v>213</v>
      </c>
      <c r="D90" s="54" t="s">
        <v>543</v>
      </c>
    </row>
    <row r="91" spans="3:4" x14ac:dyDescent="0.2">
      <c r="C91" s="53">
        <v>214</v>
      </c>
      <c r="D91" s="54" t="s">
        <v>544</v>
      </c>
    </row>
    <row r="92" spans="3:4" x14ac:dyDescent="0.2">
      <c r="C92" s="53">
        <v>215</v>
      </c>
      <c r="D92" s="54" t="s">
        <v>545</v>
      </c>
    </row>
    <row r="93" spans="3:4" x14ac:dyDescent="0.2">
      <c r="C93" s="53">
        <v>221</v>
      </c>
      <c r="D93" s="54" t="s">
        <v>546</v>
      </c>
    </row>
    <row r="94" spans="3:4" x14ac:dyDescent="0.2">
      <c r="C94" s="53">
        <v>222</v>
      </c>
      <c r="D94" s="54" t="s">
        <v>547</v>
      </c>
    </row>
    <row r="95" spans="3:4" x14ac:dyDescent="0.2">
      <c r="C95" s="53">
        <v>223</v>
      </c>
      <c r="D95" s="54" t="s">
        <v>548</v>
      </c>
    </row>
    <row r="96" spans="3:4" x14ac:dyDescent="0.2">
      <c r="C96" s="53">
        <v>224</v>
      </c>
      <c r="D96" s="54" t="s">
        <v>549</v>
      </c>
    </row>
    <row r="97" spans="3:4" x14ac:dyDescent="0.2">
      <c r="C97" s="53">
        <v>225</v>
      </c>
      <c r="D97" s="54" t="s">
        <v>550</v>
      </c>
    </row>
    <row r="98" spans="3:4" x14ac:dyDescent="0.2">
      <c r="C98" s="53">
        <v>231</v>
      </c>
      <c r="D98" s="54" t="s">
        <v>551</v>
      </c>
    </row>
    <row r="99" spans="3:4" x14ac:dyDescent="0.2">
      <c r="C99" s="53">
        <v>232</v>
      </c>
      <c r="D99" s="54" t="s">
        <v>552</v>
      </c>
    </row>
    <row r="100" spans="3:4" x14ac:dyDescent="0.2">
      <c r="C100" s="53">
        <v>310</v>
      </c>
      <c r="D100" s="54" t="s">
        <v>553</v>
      </c>
    </row>
    <row r="101" spans="3:4" x14ac:dyDescent="0.2">
      <c r="C101" s="53">
        <v>313</v>
      </c>
      <c r="D101" s="54" t="s">
        <v>554</v>
      </c>
    </row>
    <row r="102" spans="3:4" x14ac:dyDescent="0.2">
      <c r="C102" s="53">
        <v>314</v>
      </c>
      <c r="D102" s="54" t="s">
        <v>555</v>
      </c>
    </row>
    <row r="103" spans="3:4" x14ac:dyDescent="0.2">
      <c r="C103" s="53">
        <v>315</v>
      </c>
      <c r="D103" s="54" t="s">
        <v>556</v>
      </c>
    </row>
    <row r="104" spans="3:4" x14ac:dyDescent="0.2">
      <c r="C104" s="53">
        <v>316</v>
      </c>
      <c r="D104" s="54" t="s">
        <v>557</v>
      </c>
    </row>
    <row r="105" spans="3:4" x14ac:dyDescent="0.2">
      <c r="C105" s="53">
        <v>317</v>
      </c>
      <c r="D105" s="54" t="s">
        <v>558</v>
      </c>
    </row>
    <row r="106" spans="3:4" x14ac:dyDescent="0.2">
      <c r="C106" s="53">
        <v>318</v>
      </c>
      <c r="D106" s="54" t="s">
        <v>559</v>
      </c>
    </row>
    <row r="107" spans="3:4" x14ac:dyDescent="0.2">
      <c r="C107" s="53">
        <v>321</v>
      </c>
      <c r="D107" s="54" t="s">
        <v>560</v>
      </c>
    </row>
    <row r="108" spans="3:4" x14ac:dyDescent="0.2">
      <c r="C108" s="53">
        <v>322</v>
      </c>
      <c r="D108" s="54" t="s">
        <v>561</v>
      </c>
    </row>
    <row r="109" spans="3:4" x14ac:dyDescent="0.2">
      <c r="C109" s="53">
        <v>323</v>
      </c>
      <c r="D109" s="54" t="s">
        <v>562</v>
      </c>
    </row>
    <row r="110" spans="3:4" x14ac:dyDescent="0.2">
      <c r="C110" s="53">
        <v>324</v>
      </c>
      <c r="D110" s="54" t="s">
        <v>563</v>
      </c>
    </row>
    <row r="111" spans="3:4" x14ac:dyDescent="0.2">
      <c r="C111" s="53">
        <v>331</v>
      </c>
      <c r="D111" s="55" t="s">
        <v>564</v>
      </c>
    </row>
    <row r="112" spans="3:4" x14ac:dyDescent="0.2">
      <c r="C112" s="53">
        <v>333</v>
      </c>
      <c r="D112" s="54" t="s">
        <v>565</v>
      </c>
    </row>
    <row r="113" spans="3:4" x14ac:dyDescent="0.2">
      <c r="C113" s="53">
        <v>335</v>
      </c>
      <c r="D113" s="54" t="s">
        <v>566</v>
      </c>
    </row>
    <row r="114" spans="3:4" x14ac:dyDescent="0.2">
      <c r="C114" s="53">
        <v>411</v>
      </c>
      <c r="D114" s="54" t="s">
        <v>567</v>
      </c>
    </row>
    <row r="115" spans="3:4" x14ac:dyDescent="0.2">
      <c r="C115" s="53">
        <v>412</v>
      </c>
      <c r="D115" s="54" t="s">
        <v>568</v>
      </c>
    </row>
    <row r="116" spans="3:4" x14ac:dyDescent="0.2">
      <c r="C116" s="53">
        <v>414</v>
      </c>
      <c r="D116" s="54" t="s">
        <v>569</v>
      </c>
    </row>
    <row r="117" spans="3:4" x14ac:dyDescent="0.2">
      <c r="C117" s="53">
        <v>415</v>
      </c>
      <c r="D117" s="54" t="s">
        <v>570</v>
      </c>
    </row>
    <row r="118" spans="3:4" x14ac:dyDescent="0.2">
      <c r="C118" s="53">
        <v>419</v>
      </c>
      <c r="D118" s="54" t="s">
        <v>571</v>
      </c>
    </row>
    <row r="119" spans="3:4" x14ac:dyDescent="0.2">
      <c r="C119" s="53">
        <v>421</v>
      </c>
      <c r="D119" s="54" t="s">
        <v>572</v>
      </c>
    </row>
    <row r="120" spans="3:4" x14ac:dyDescent="0.2">
      <c r="C120" s="53">
        <v>422</v>
      </c>
      <c r="D120" s="54" t="s">
        <v>573</v>
      </c>
    </row>
    <row r="121" spans="3:4" x14ac:dyDescent="0.2">
      <c r="C121" s="53">
        <v>424</v>
      </c>
      <c r="D121" s="54" t="s">
        <v>574</v>
      </c>
    </row>
    <row r="122" spans="3:4" x14ac:dyDescent="0.2">
      <c r="C122" s="53">
        <v>425</v>
      </c>
      <c r="D122" s="54" t="s">
        <v>575</v>
      </c>
    </row>
    <row r="123" spans="3:4" x14ac:dyDescent="0.2">
      <c r="C123" s="53">
        <v>426</v>
      </c>
      <c r="D123" s="54" t="s">
        <v>576</v>
      </c>
    </row>
    <row r="124" spans="3:4" x14ac:dyDescent="0.2">
      <c r="C124" s="53">
        <v>431</v>
      </c>
      <c r="D124" s="54" t="s">
        <v>577</v>
      </c>
    </row>
    <row r="125" spans="3:4" x14ac:dyDescent="0.2">
      <c r="C125" s="53">
        <v>432</v>
      </c>
      <c r="D125" s="54" t="s">
        <v>578</v>
      </c>
    </row>
    <row r="126" spans="3:4" x14ac:dyDescent="0.2">
      <c r="C126" s="53">
        <v>441</v>
      </c>
      <c r="D126" s="54" t="s">
        <v>579</v>
      </c>
    </row>
    <row r="127" spans="3:4" x14ac:dyDescent="0.2">
      <c r="C127" s="53">
        <v>442</v>
      </c>
      <c r="D127" s="54" t="s">
        <v>580</v>
      </c>
    </row>
    <row r="128" spans="3:4" x14ac:dyDescent="0.2">
      <c r="C128" s="53">
        <v>443</v>
      </c>
      <c r="D128" s="54" t="s">
        <v>581</v>
      </c>
    </row>
    <row r="129" spans="3:4" x14ac:dyDescent="0.2">
      <c r="C129" s="53">
        <v>444</v>
      </c>
      <c r="D129" s="54" t="s">
        <v>582</v>
      </c>
    </row>
    <row r="130" spans="3:4" x14ac:dyDescent="0.2">
      <c r="C130" s="53">
        <v>445</v>
      </c>
      <c r="D130" s="54" t="s">
        <v>583</v>
      </c>
    </row>
    <row r="131" spans="3:4" x14ac:dyDescent="0.2">
      <c r="C131" s="53">
        <v>451</v>
      </c>
      <c r="D131" s="54" t="s">
        <v>584</v>
      </c>
    </row>
    <row r="132" spans="3:4" x14ac:dyDescent="0.2">
      <c r="C132" s="53">
        <v>461</v>
      </c>
      <c r="D132" s="54" t="s">
        <v>585</v>
      </c>
    </row>
    <row r="133" spans="3:4" x14ac:dyDescent="0.2">
      <c r="C133" s="60">
        <v>471</v>
      </c>
      <c r="D133" s="56" t="s">
        <v>586</v>
      </c>
    </row>
    <row r="134" spans="3:4" x14ac:dyDescent="0.2">
      <c r="C134" s="53">
        <v>511</v>
      </c>
      <c r="D134" s="54" t="s">
        <v>587</v>
      </c>
    </row>
    <row r="135" spans="3:4" x14ac:dyDescent="0.2">
      <c r="C135" s="53">
        <v>521</v>
      </c>
      <c r="D135" s="54" t="s">
        <v>588</v>
      </c>
    </row>
    <row r="136" spans="3:4" x14ac:dyDescent="0.2">
      <c r="C136" s="53">
        <v>522</v>
      </c>
      <c r="D136" s="54" t="s">
        <v>589</v>
      </c>
    </row>
    <row r="137" spans="3:4" x14ac:dyDescent="0.2">
      <c r="C137" s="53">
        <v>523</v>
      </c>
      <c r="D137" s="54" t="s">
        <v>590</v>
      </c>
    </row>
    <row r="138" spans="3:4" x14ac:dyDescent="0.2">
      <c r="C138" s="53">
        <v>524</v>
      </c>
      <c r="D138" s="54" t="s">
        <v>591</v>
      </c>
    </row>
    <row r="139" spans="3:4" x14ac:dyDescent="0.2">
      <c r="C139" s="53">
        <v>525</v>
      </c>
      <c r="D139" s="54" t="s">
        <v>592</v>
      </c>
    </row>
    <row r="140" spans="3:4" x14ac:dyDescent="0.2">
      <c r="C140" s="53">
        <v>526</v>
      </c>
      <c r="D140" s="54" t="s">
        <v>593</v>
      </c>
    </row>
    <row r="141" spans="3:4" x14ac:dyDescent="0.2">
      <c r="C141" s="53">
        <v>527</v>
      </c>
      <c r="D141" s="54" t="s">
        <v>594</v>
      </c>
    </row>
    <row r="142" spans="3:4" x14ac:dyDescent="0.2">
      <c r="C142" s="53">
        <v>531</v>
      </c>
      <c r="D142" s="54" t="s">
        <v>595</v>
      </c>
    </row>
    <row r="143" spans="3:4" x14ac:dyDescent="0.2">
      <c r="C143" s="53">
        <v>532</v>
      </c>
      <c r="D143" s="54" t="s">
        <v>596</v>
      </c>
    </row>
    <row r="144" spans="3:4" x14ac:dyDescent="0.2">
      <c r="C144" s="53">
        <v>533</v>
      </c>
      <c r="D144" s="54" t="s">
        <v>597</v>
      </c>
    </row>
    <row r="145" spans="3:4" x14ac:dyDescent="0.2">
      <c r="C145" s="53">
        <v>542</v>
      </c>
      <c r="D145" s="54" t="s">
        <v>598</v>
      </c>
    </row>
    <row r="146" spans="3:4" x14ac:dyDescent="0.2">
      <c r="C146" s="53">
        <v>543</v>
      </c>
      <c r="D146" s="54" t="s">
        <v>599</v>
      </c>
    </row>
    <row r="147" spans="3:4" x14ac:dyDescent="0.2">
      <c r="C147" s="53">
        <v>544</v>
      </c>
      <c r="D147" s="54" t="s">
        <v>600</v>
      </c>
    </row>
    <row r="148" spans="3:4" x14ac:dyDescent="0.2">
      <c r="C148" s="53">
        <v>551</v>
      </c>
      <c r="D148" s="54" t="s">
        <v>601</v>
      </c>
    </row>
    <row r="149" spans="3:4" x14ac:dyDescent="0.2">
      <c r="C149" s="53">
        <v>552</v>
      </c>
      <c r="D149" s="54" t="s">
        <v>602</v>
      </c>
    </row>
    <row r="150" spans="3:4" x14ac:dyDescent="0.2">
      <c r="C150" s="53">
        <v>553</v>
      </c>
      <c r="D150" s="54" t="s">
        <v>603</v>
      </c>
    </row>
    <row r="151" spans="3:4" x14ac:dyDescent="0.2">
      <c r="C151" s="53">
        <v>554</v>
      </c>
      <c r="D151" s="54" t="s">
        <v>604</v>
      </c>
    </row>
    <row r="152" spans="3:4" x14ac:dyDescent="0.2">
      <c r="C152" s="53">
        <v>561</v>
      </c>
      <c r="D152" s="54" t="s">
        <v>605</v>
      </c>
    </row>
    <row r="153" spans="3:4" x14ac:dyDescent="0.2">
      <c r="C153" s="53">
        <v>562</v>
      </c>
      <c r="D153" s="54" t="s">
        <v>606</v>
      </c>
    </row>
    <row r="154" spans="3:4" x14ac:dyDescent="0.2">
      <c r="C154" s="53">
        <v>571</v>
      </c>
      <c r="D154" s="54" t="s">
        <v>607</v>
      </c>
    </row>
    <row r="155" spans="3:4" x14ac:dyDescent="0.2">
      <c r="C155" s="53">
        <v>572</v>
      </c>
      <c r="D155" s="54" t="s">
        <v>608</v>
      </c>
    </row>
    <row r="156" spans="3:4" x14ac:dyDescent="0.2">
      <c r="C156" s="53">
        <v>573</v>
      </c>
      <c r="D156" s="54" t="s">
        <v>609</v>
      </c>
    </row>
    <row r="157" spans="3:4" x14ac:dyDescent="0.2">
      <c r="C157" s="53">
        <v>574</v>
      </c>
      <c r="D157" s="54" t="s">
        <v>610</v>
      </c>
    </row>
    <row r="158" spans="3:4" x14ac:dyDescent="0.2">
      <c r="C158" s="53">
        <v>581</v>
      </c>
      <c r="D158" s="54" t="s">
        <v>611</v>
      </c>
    </row>
    <row r="159" spans="3:4" x14ac:dyDescent="0.2">
      <c r="C159" s="53">
        <v>582</v>
      </c>
      <c r="D159" s="54" t="s">
        <v>612</v>
      </c>
    </row>
    <row r="160" spans="3:4" x14ac:dyDescent="0.2">
      <c r="C160" s="53">
        <v>583</v>
      </c>
      <c r="D160" s="54" t="s">
        <v>613</v>
      </c>
    </row>
    <row r="161" spans="3:4" x14ac:dyDescent="0.2">
      <c r="C161" s="53">
        <v>584</v>
      </c>
      <c r="D161" s="54" t="s">
        <v>614</v>
      </c>
    </row>
    <row r="162" spans="3:4" x14ac:dyDescent="0.2">
      <c r="C162" s="53">
        <v>611</v>
      </c>
      <c r="D162" s="54" t="s">
        <v>615</v>
      </c>
    </row>
    <row r="163" spans="3:4" ht="22.5" x14ac:dyDescent="0.2">
      <c r="C163" s="53">
        <v>612</v>
      </c>
      <c r="D163" s="57" t="s">
        <v>616</v>
      </c>
    </row>
    <row r="164" spans="3:4" x14ac:dyDescent="0.2">
      <c r="C164" s="53">
        <v>613</v>
      </c>
      <c r="D164" s="54" t="s">
        <v>617</v>
      </c>
    </row>
    <row r="165" spans="3:4" x14ac:dyDescent="0.2">
      <c r="C165" s="53">
        <v>614</v>
      </c>
      <c r="D165" s="57" t="s">
        <v>618</v>
      </c>
    </row>
    <row r="166" spans="3:4" x14ac:dyDescent="0.2">
      <c r="C166" s="53">
        <v>616</v>
      </c>
      <c r="D166" s="54" t="s">
        <v>619</v>
      </c>
    </row>
    <row r="167" spans="3:4" x14ac:dyDescent="0.2">
      <c r="C167" s="53">
        <v>621</v>
      </c>
      <c r="D167" s="54" t="s">
        <v>620</v>
      </c>
    </row>
    <row r="168" spans="3:4" x14ac:dyDescent="0.2">
      <c r="C168" s="53">
        <v>622</v>
      </c>
      <c r="D168" s="54" t="s">
        <v>621</v>
      </c>
    </row>
    <row r="169" spans="3:4" x14ac:dyDescent="0.2">
      <c r="C169" s="53">
        <v>631</v>
      </c>
      <c r="D169" s="54" t="s">
        <v>622</v>
      </c>
    </row>
    <row r="170" spans="3:4" x14ac:dyDescent="0.2">
      <c r="C170" s="53">
        <v>634</v>
      </c>
      <c r="D170" s="54" t="s">
        <v>623</v>
      </c>
    </row>
    <row r="171" spans="3:4" x14ac:dyDescent="0.2">
      <c r="C171" s="53">
        <v>641</v>
      </c>
      <c r="D171" s="54" t="s">
        <v>624</v>
      </c>
    </row>
    <row r="172" spans="3:4" x14ac:dyDescent="0.2">
      <c r="C172" s="53">
        <v>651</v>
      </c>
      <c r="D172" s="54" t="s">
        <v>625</v>
      </c>
    </row>
    <row r="173" spans="3:4" x14ac:dyDescent="0.2">
      <c r="C173" s="53">
        <v>661</v>
      </c>
      <c r="D173" s="54" t="s">
        <v>626</v>
      </c>
    </row>
    <row r="174" spans="3:4" x14ac:dyDescent="0.2">
      <c r="C174" s="53">
        <v>662</v>
      </c>
      <c r="D174" s="54" t="s">
        <v>627</v>
      </c>
    </row>
    <row r="175" spans="3:4" x14ac:dyDescent="0.2">
      <c r="C175" s="53">
        <v>671</v>
      </c>
      <c r="D175" s="54" t="s">
        <v>628</v>
      </c>
    </row>
    <row r="176" spans="3:4" x14ac:dyDescent="0.2">
      <c r="C176" s="53">
        <v>672</v>
      </c>
      <c r="D176" s="54" t="s">
        <v>629</v>
      </c>
    </row>
    <row r="177" spans="2:5" x14ac:dyDescent="0.2">
      <c r="C177" s="53">
        <v>681</v>
      </c>
      <c r="D177" s="54" t="s">
        <v>630</v>
      </c>
    </row>
    <row r="178" spans="2:5" x14ac:dyDescent="0.2">
      <c r="C178" s="53">
        <v>711</v>
      </c>
      <c r="D178" s="54" t="s">
        <v>631</v>
      </c>
    </row>
    <row r="179" spans="2:5" x14ac:dyDescent="0.2">
      <c r="C179" s="53">
        <v>712</v>
      </c>
      <c r="D179" s="54" t="s">
        <v>632</v>
      </c>
    </row>
    <row r="180" spans="2:5" x14ac:dyDescent="0.2">
      <c r="C180" s="53">
        <v>713</v>
      </c>
      <c r="D180" s="54" t="s">
        <v>633</v>
      </c>
    </row>
    <row r="181" spans="2:5" x14ac:dyDescent="0.2">
      <c r="C181" s="53">
        <v>811</v>
      </c>
      <c r="D181" s="54" t="s">
        <v>634</v>
      </c>
    </row>
    <row r="182" spans="2:5" x14ac:dyDescent="0.2">
      <c r="C182" s="58">
        <v>911</v>
      </c>
      <c r="D182" s="59" t="s">
        <v>635</v>
      </c>
    </row>
    <row r="184" spans="2:5" x14ac:dyDescent="0.2">
      <c r="B184" s="2" t="s">
        <v>722</v>
      </c>
    </row>
    <row r="185" spans="2:5" x14ac:dyDescent="0.2">
      <c r="C185" s="63" t="s">
        <v>638</v>
      </c>
      <c r="D185" s="63" t="s">
        <v>639</v>
      </c>
      <c r="E185" s="63" t="s">
        <v>638</v>
      </c>
    </row>
    <row r="186" spans="2:5" x14ac:dyDescent="0.2">
      <c r="C186" s="63" t="s">
        <v>640</v>
      </c>
      <c r="D186" s="63" t="s">
        <v>641</v>
      </c>
      <c r="E186" s="63" t="s">
        <v>640</v>
      </c>
    </row>
    <row r="187" spans="2:5" x14ac:dyDescent="0.2">
      <c r="C187" s="63" t="s">
        <v>642</v>
      </c>
      <c r="D187" s="63" t="s">
        <v>643</v>
      </c>
      <c r="E187" s="63" t="s">
        <v>642</v>
      </c>
    </row>
    <row r="188" spans="2:5" x14ac:dyDescent="0.2">
      <c r="C188" s="63" t="s">
        <v>644</v>
      </c>
      <c r="D188" s="63" t="s">
        <v>645</v>
      </c>
      <c r="E188" s="63" t="s">
        <v>644</v>
      </c>
    </row>
    <row r="189" spans="2:5" x14ac:dyDescent="0.2">
      <c r="C189" s="63" t="s">
        <v>646</v>
      </c>
      <c r="D189" s="63" t="s">
        <v>647</v>
      </c>
      <c r="E189" s="63" t="s">
        <v>646</v>
      </c>
    </row>
    <row r="190" spans="2:5" x14ac:dyDescent="0.2">
      <c r="C190" s="63" t="s">
        <v>648</v>
      </c>
      <c r="D190" s="63" t="s">
        <v>649</v>
      </c>
      <c r="E190" s="63" t="s">
        <v>648</v>
      </c>
    </row>
    <row r="191" spans="2:5" x14ac:dyDescent="0.2">
      <c r="C191" s="63" t="s">
        <v>710</v>
      </c>
      <c r="D191" s="63" t="s">
        <v>711</v>
      </c>
      <c r="E191" s="63" t="s">
        <v>710</v>
      </c>
    </row>
    <row r="192" spans="2:5" x14ac:dyDescent="0.2">
      <c r="C192" s="63" t="s">
        <v>650</v>
      </c>
      <c r="D192" s="63" t="s">
        <v>651</v>
      </c>
      <c r="E192" s="63" t="s">
        <v>650</v>
      </c>
    </row>
    <row r="193" spans="3:5" x14ac:dyDescent="0.2">
      <c r="C193" s="63" t="s">
        <v>652</v>
      </c>
      <c r="D193" s="63" t="s">
        <v>653</v>
      </c>
      <c r="E193" s="63" t="s">
        <v>652</v>
      </c>
    </row>
    <row r="194" spans="3:5" x14ac:dyDescent="0.2">
      <c r="C194" s="63" t="s">
        <v>654</v>
      </c>
      <c r="D194" s="63" t="s">
        <v>655</v>
      </c>
      <c r="E194" s="63" t="s">
        <v>654</v>
      </c>
    </row>
    <row r="195" spans="3:5" x14ac:dyDescent="0.2">
      <c r="C195" s="63" t="s">
        <v>500</v>
      </c>
      <c r="D195" s="63" t="s">
        <v>656</v>
      </c>
      <c r="E195" s="63" t="s">
        <v>500</v>
      </c>
    </row>
    <row r="196" spans="3:5" x14ac:dyDescent="0.2">
      <c r="C196" s="63" t="s">
        <v>502</v>
      </c>
      <c r="D196" s="63" t="s">
        <v>657</v>
      </c>
      <c r="E196" s="63" t="s">
        <v>502</v>
      </c>
    </row>
    <row r="197" spans="3:5" x14ac:dyDescent="0.2">
      <c r="C197" s="63" t="s">
        <v>276</v>
      </c>
      <c r="D197" s="63" t="s">
        <v>658</v>
      </c>
      <c r="E197" s="63" t="s">
        <v>276</v>
      </c>
    </row>
    <row r="198" spans="3:5" x14ac:dyDescent="0.2">
      <c r="C198" s="63" t="s">
        <v>659</v>
      </c>
      <c r="D198" s="63" t="s">
        <v>660</v>
      </c>
      <c r="E198" s="63" t="s">
        <v>659</v>
      </c>
    </row>
    <row r="199" spans="3:5" x14ac:dyDescent="0.2">
      <c r="C199" s="63" t="s">
        <v>661</v>
      </c>
      <c r="D199" s="63" t="s">
        <v>662</v>
      </c>
      <c r="E199" s="63" t="s">
        <v>661</v>
      </c>
    </row>
    <row r="200" spans="3:5" x14ac:dyDescent="0.2">
      <c r="C200" s="63" t="s">
        <v>663</v>
      </c>
      <c r="D200" s="63" t="s">
        <v>664</v>
      </c>
      <c r="E200" s="63" t="s">
        <v>663</v>
      </c>
    </row>
    <row r="201" spans="3:5" x14ac:dyDescent="0.2">
      <c r="C201" s="63" t="s">
        <v>508</v>
      </c>
      <c r="D201" s="63" t="s">
        <v>665</v>
      </c>
      <c r="E201" s="63" t="s">
        <v>508</v>
      </c>
    </row>
    <row r="202" spans="3:5" x14ac:dyDescent="0.2">
      <c r="C202" s="63" t="s">
        <v>666</v>
      </c>
      <c r="D202" s="63" t="s">
        <v>667</v>
      </c>
      <c r="E202" s="63" t="s">
        <v>666</v>
      </c>
    </row>
    <row r="203" spans="3:5" x14ac:dyDescent="0.2">
      <c r="C203" s="63" t="s">
        <v>668</v>
      </c>
      <c r="D203" s="63" t="s">
        <v>669</v>
      </c>
      <c r="E203" s="63" t="s">
        <v>668</v>
      </c>
    </row>
    <row r="204" spans="3:5" x14ac:dyDescent="0.2">
      <c r="C204" s="63" t="s">
        <v>670</v>
      </c>
      <c r="D204" s="63" t="s">
        <v>671</v>
      </c>
      <c r="E204" s="63" t="s">
        <v>670</v>
      </c>
    </row>
    <row r="205" spans="3:5" x14ac:dyDescent="0.2">
      <c r="C205" s="63" t="s">
        <v>672</v>
      </c>
      <c r="D205" s="63" t="s">
        <v>673</v>
      </c>
      <c r="E205" s="63" t="s">
        <v>672</v>
      </c>
    </row>
    <row r="206" spans="3:5" x14ac:dyDescent="0.2">
      <c r="C206" s="63" t="s">
        <v>718</v>
      </c>
      <c r="D206" s="63" t="s">
        <v>719</v>
      </c>
      <c r="E206" s="63" t="s">
        <v>718</v>
      </c>
    </row>
    <row r="207" spans="3:5" x14ac:dyDescent="0.2">
      <c r="C207" s="63" t="s">
        <v>674</v>
      </c>
      <c r="D207" s="63" t="s">
        <v>675</v>
      </c>
      <c r="E207" s="63" t="s">
        <v>674</v>
      </c>
    </row>
    <row r="208" spans="3:5" x14ac:dyDescent="0.2">
      <c r="C208" s="63" t="s">
        <v>716</v>
      </c>
      <c r="D208" s="63" t="s">
        <v>717</v>
      </c>
      <c r="E208" s="63" t="s">
        <v>716</v>
      </c>
    </row>
    <row r="209" spans="3:5" x14ac:dyDescent="0.2">
      <c r="C209" s="63" t="s">
        <v>676</v>
      </c>
      <c r="D209" s="63" t="s">
        <v>677</v>
      </c>
      <c r="E209" s="63" t="s">
        <v>676</v>
      </c>
    </row>
    <row r="210" spans="3:5" x14ac:dyDescent="0.2">
      <c r="C210" s="63" t="s">
        <v>678</v>
      </c>
      <c r="D210" s="63" t="s">
        <v>679</v>
      </c>
      <c r="E210" s="63" t="s">
        <v>678</v>
      </c>
    </row>
    <row r="211" spans="3:5" x14ac:dyDescent="0.2">
      <c r="C211" s="63" t="s">
        <v>680</v>
      </c>
      <c r="D211" s="63" t="s">
        <v>681</v>
      </c>
      <c r="E211" s="63" t="s">
        <v>680</v>
      </c>
    </row>
    <row r="212" spans="3:5" x14ac:dyDescent="0.2">
      <c r="C212" s="63" t="s">
        <v>682</v>
      </c>
      <c r="D212" s="63" t="s">
        <v>683</v>
      </c>
      <c r="E212" s="63" t="s">
        <v>682</v>
      </c>
    </row>
    <row r="213" spans="3:5" x14ac:dyDescent="0.2">
      <c r="C213" s="63" t="s">
        <v>684</v>
      </c>
      <c r="D213" s="63" t="s">
        <v>685</v>
      </c>
      <c r="E213" s="63" t="s">
        <v>684</v>
      </c>
    </row>
    <row r="214" spans="3:5" x14ac:dyDescent="0.2">
      <c r="C214" s="63" t="s">
        <v>688</v>
      </c>
      <c r="D214" s="63" t="s">
        <v>689</v>
      </c>
      <c r="E214" s="63" t="s">
        <v>688</v>
      </c>
    </row>
    <row r="215" spans="3:5" x14ac:dyDescent="0.2">
      <c r="C215" s="63" t="s">
        <v>686</v>
      </c>
      <c r="D215" s="63" t="s">
        <v>687</v>
      </c>
      <c r="E215" s="63" t="s">
        <v>686</v>
      </c>
    </row>
    <row r="216" spans="3:5" x14ac:dyDescent="0.2">
      <c r="C216" s="63" t="s">
        <v>690</v>
      </c>
      <c r="D216" s="63" t="s">
        <v>691</v>
      </c>
      <c r="E216" s="63" t="s">
        <v>690</v>
      </c>
    </row>
    <row r="217" spans="3:5" x14ac:dyDescent="0.2">
      <c r="C217" s="63" t="s">
        <v>692</v>
      </c>
      <c r="D217" s="63" t="s">
        <v>693</v>
      </c>
      <c r="E217" s="63" t="s">
        <v>692</v>
      </c>
    </row>
    <row r="218" spans="3:5" x14ac:dyDescent="0.2">
      <c r="C218" s="63" t="s">
        <v>694</v>
      </c>
      <c r="D218" s="63" t="s">
        <v>695</v>
      </c>
      <c r="E218" s="63" t="s">
        <v>694</v>
      </c>
    </row>
    <row r="219" spans="3:5" x14ac:dyDescent="0.2">
      <c r="C219" s="63" t="s">
        <v>696</v>
      </c>
      <c r="D219" s="63" t="s">
        <v>697</v>
      </c>
      <c r="E219" s="63" t="s">
        <v>696</v>
      </c>
    </row>
    <row r="220" spans="3:5" x14ac:dyDescent="0.2">
      <c r="C220" s="63" t="s">
        <v>698</v>
      </c>
      <c r="D220" s="63" t="s">
        <v>699</v>
      </c>
      <c r="E220" s="63" t="s">
        <v>698</v>
      </c>
    </row>
    <row r="221" spans="3:5" x14ac:dyDescent="0.2">
      <c r="C221" s="63" t="s">
        <v>700</v>
      </c>
      <c r="D221" s="63" t="s">
        <v>701</v>
      </c>
      <c r="E221" s="63" t="s">
        <v>700</v>
      </c>
    </row>
    <row r="222" spans="3:5" x14ac:dyDescent="0.2">
      <c r="C222" s="63" t="s">
        <v>702</v>
      </c>
      <c r="D222" s="63" t="s">
        <v>703</v>
      </c>
      <c r="E222" s="63" t="s">
        <v>702</v>
      </c>
    </row>
    <row r="223" spans="3:5" x14ac:dyDescent="0.2">
      <c r="C223" s="63" t="s">
        <v>704</v>
      </c>
      <c r="D223" s="63" t="s">
        <v>705</v>
      </c>
      <c r="E223" s="63" t="s">
        <v>704</v>
      </c>
    </row>
    <row r="224" spans="3:5" x14ac:dyDescent="0.2">
      <c r="C224" s="63" t="s">
        <v>706</v>
      </c>
      <c r="D224" s="63" t="s">
        <v>707</v>
      </c>
      <c r="E224" s="63" t="s">
        <v>706</v>
      </c>
    </row>
    <row r="225" spans="2:5" x14ac:dyDescent="0.2">
      <c r="C225" s="63" t="s">
        <v>708</v>
      </c>
      <c r="D225" s="63" t="s">
        <v>709</v>
      </c>
      <c r="E225" s="63" t="s">
        <v>708</v>
      </c>
    </row>
    <row r="226" spans="2:5" x14ac:dyDescent="0.2">
      <c r="C226" s="63" t="s">
        <v>712</v>
      </c>
      <c r="D226" s="63" t="s">
        <v>713</v>
      </c>
      <c r="E226" s="63" t="s">
        <v>712</v>
      </c>
    </row>
    <row r="227" spans="2:5" x14ac:dyDescent="0.2">
      <c r="C227" s="63" t="s">
        <v>714</v>
      </c>
      <c r="D227" s="63" t="s">
        <v>715</v>
      </c>
      <c r="E227" s="63" t="s">
        <v>714</v>
      </c>
    </row>
    <row r="228" spans="2:5" x14ac:dyDescent="0.2">
      <c r="C228" s="63" t="s">
        <v>720</v>
      </c>
      <c r="D228" s="63" t="s">
        <v>721</v>
      </c>
      <c r="E228" s="63" t="s">
        <v>720</v>
      </c>
    </row>
    <row r="230" spans="2:5" x14ac:dyDescent="0.2">
      <c r="B230" s="2" t="s">
        <v>723</v>
      </c>
    </row>
    <row r="231" spans="2:5" ht="15" x14ac:dyDescent="0.25">
      <c r="C231" s="37" t="s">
        <v>188</v>
      </c>
    </row>
    <row r="232" spans="2:5" ht="15" x14ac:dyDescent="0.25">
      <c r="C232" s="37" t="s">
        <v>17</v>
      </c>
    </row>
    <row r="233" spans="2:5" ht="15" x14ac:dyDescent="0.25">
      <c r="C233" s="37" t="s">
        <v>14</v>
      </c>
    </row>
    <row r="234" spans="2:5" ht="15" x14ac:dyDescent="0.25">
      <c r="C234" s="37" t="s">
        <v>13</v>
      </c>
    </row>
    <row r="235" spans="2:5" ht="15" x14ac:dyDescent="0.25">
      <c r="C235" s="37" t="s">
        <v>19</v>
      </c>
    </row>
    <row r="236" spans="2:5" ht="15" x14ac:dyDescent="0.25">
      <c r="C236" s="37" t="s">
        <v>189</v>
      </c>
    </row>
    <row r="237" spans="2:5" ht="15" x14ac:dyDescent="0.25">
      <c r="C237" s="37" t="s">
        <v>16</v>
      </c>
    </row>
    <row r="238" spans="2:5" ht="15" x14ac:dyDescent="0.25">
      <c r="C238" s="37" t="s">
        <v>15</v>
      </c>
    </row>
    <row r="239" spans="2:5" x14ac:dyDescent="0.2">
      <c r="C239" s="1" t="s">
        <v>18</v>
      </c>
    </row>
    <row r="241" spans="2:7" x14ac:dyDescent="0.2">
      <c r="B241" s="2" t="s">
        <v>498</v>
      </c>
    </row>
    <row r="242" spans="2:7" x14ac:dyDescent="0.2">
      <c r="C242" s="1" t="s">
        <v>499</v>
      </c>
    </row>
    <row r="243" spans="2:7" x14ac:dyDescent="0.2">
      <c r="C243" s="1" t="s">
        <v>501</v>
      </c>
    </row>
    <row r="244" spans="2:7" x14ac:dyDescent="0.2">
      <c r="D244" s="2"/>
    </row>
    <row r="245" spans="2:7" x14ac:dyDescent="0.2">
      <c r="D245" s="2"/>
    </row>
    <row r="246" spans="2:7" x14ac:dyDescent="0.2">
      <c r="F246"/>
      <c r="G246"/>
    </row>
    <row r="247" spans="2:7" x14ac:dyDescent="0.2">
      <c r="F247"/>
      <c r="G247"/>
    </row>
    <row r="248" spans="2:7" x14ac:dyDescent="0.2">
      <c r="E248"/>
      <c r="F248"/>
      <c r="G248"/>
    </row>
    <row r="249" spans="2:7" x14ac:dyDescent="0.2">
      <c r="C249" s="80" t="s">
        <v>728</v>
      </c>
      <c r="D249"/>
      <c r="E249"/>
      <c r="F249"/>
      <c r="G249"/>
    </row>
    <row r="250" spans="2:7" x14ac:dyDescent="0.2">
      <c r="C250" s="32" t="s">
        <v>784</v>
      </c>
      <c r="D250"/>
      <c r="E250"/>
      <c r="F250"/>
      <c r="G250"/>
    </row>
    <row r="251" spans="2:7" x14ac:dyDescent="0.2">
      <c r="C251"/>
      <c r="D251"/>
      <c r="E251"/>
      <c r="F251"/>
      <c r="G251"/>
    </row>
    <row r="252" spans="2:7" x14ac:dyDescent="0.2">
      <c r="C252"/>
      <c r="D252"/>
      <c r="E252"/>
      <c r="F252"/>
      <c r="G252"/>
    </row>
    <row r="253" spans="2:7" x14ac:dyDescent="0.2">
      <c r="C253"/>
      <c r="D253"/>
      <c r="E253"/>
      <c r="F253"/>
      <c r="G253"/>
    </row>
    <row r="254" spans="2:7" x14ac:dyDescent="0.2">
      <c r="C254"/>
      <c r="D254"/>
      <c r="E254"/>
      <c r="F254"/>
      <c r="G254"/>
    </row>
    <row r="255" spans="2:7" x14ac:dyDescent="0.2">
      <c r="C255"/>
      <c r="D255"/>
      <c r="E255"/>
      <c r="F255"/>
      <c r="G255"/>
    </row>
    <row r="256" spans="2:7" x14ac:dyDescent="0.2">
      <c r="C256"/>
      <c r="D256"/>
      <c r="E256"/>
      <c r="F256"/>
      <c r="G256"/>
    </row>
    <row r="257" spans="3:7" x14ac:dyDescent="0.2">
      <c r="C257"/>
      <c r="D257"/>
      <c r="E257"/>
      <c r="F257"/>
      <c r="G257"/>
    </row>
    <row r="258" spans="3:7" x14ac:dyDescent="0.2">
      <c r="C258"/>
      <c r="D258"/>
      <c r="E258"/>
      <c r="F258"/>
      <c r="G258"/>
    </row>
    <row r="259" spans="3:7" x14ac:dyDescent="0.2">
      <c r="C259"/>
      <c r="D259"/>
      <c r="E259"/>
      <c r="F259"/>
      <c r="G259"/>
    </row>
    <row r="260" spans="3:7" x14ac:dyDescent="0.2">
      <c r="C260"/>
      <c r="D260"/>
      <c r="E260"/>
      <c r="F260"/>
      <c r="G260"/>
    </row>
    <row r="261" spans="3:7" x14ac:dyDescent="0.2">
      <c r="C261"/>
      <c r="D261"/>
      <c r="E261"/>
      <c r="F261"/>
      <c r="G261"/>
    </row>
    <row r="262" spans="3:7" x14ac:dyDescent="0.2">
      <c r="C262"/>
      <c r="D262"/>
      <c r="E262"/>
      <c r="F262"/>
      <c r="G262"/>
    </row>
    <row r="263" spans="3:7" x14ac:dyDescent="0.2">
      <c r="C263"/>
      <c r="D263"/>
      <c r="E263"/>
      <c r="F263"/>
      <c r="G263"/>
    </row>
    <row r="264" spans="3:7" x14ac:dyDescent="0.2">
      <c r="C264"/>
      <c r="D264"/>
      <c r="E264"/>
      <c r="F264"/>
      <c r="G264"/>
    </row>
    <row r="265" spans="3:7" x14ac:dyDescent="0.2">
      <c r="C265"/>
      <c r="D265"/>
      <c r="E265"/>
      <c r="F265"/>
      <c r="G265"/>
    </row>
    <row r="266" spans="3:7" x14ac:dyDescent="0.2">
      <c r="C266"/>
      <c r="D266"/>
      <c r="F266"/>
      <c r="G266"/>
    </row>
    <row r="267" spans="3:7" x14ac:dyDescent="0.2">
      <c r="F267"/>
      <c r="G267"/>
    </row>
    <row r="268" spans="3:7" x14ac:dyDescent="0.2">
      <c r="F268"/>
      <c r="G268"/>
    </row>
    <row r="269" spans="3:7" x14ac:dyDescent="0.2">
      <c r="F269"/>
      <c r="G269"/>
    </row>
    <row r="270" spans="3:7" x14ac:dyDescent="0.2">
      <c r="F270"/>
      <c r="G270"/>
    </row>
    <row r="271" spans="3:7" x14ac:dyDescent="0.2">
      <c r="F271"/>
      <c r="G271"/>
    </row>
    <row r="272" spans="3:7" x14ac:dyDescent="0.2">
      <c r="F272"/>
      <c r="G272"/>
    </row>
    <row r="273" spans="6:7" x14ac:dyDescent="0.2">
      <c r="F273"/>
      <c r="G273"/>
    </row>
    <row r="274" spans="6:7" x14ac:dyDescent="0.2">
      <c r="F274"/>
      <c r="G274"/>
    </row>
    <row r="275" spans="6:7" x14ac:dyDescent="0.2">
      <c r="F275"/>
      <c r="G275"/>
    </row>
    <row r="276" spans="6:7" x14ac:dyDescent="0.2">
      <c r="F276"/>
      <c r="G276"/>
    </row>
    <row r="277" spans="6:7" x14ac:dyDescent="0.2">
      <c r="F277"/>
      <c r="G277"/>
    </row>
    <row r="278" spans="6:7" x14ac:dyDescent="0.2">
      <c r="F278"/>
      <c r="G278"/>
    </row>
    <row r="279" spans="6:7" x14ac:dyDescent="0.2">
      <c r="F279"/>
      <c r="G279"/>
    </row>
    <row r="280" spans="6:7" x14ac:dyDescent="0.2">
      <c r="F280"/>
      <c r="G280"/>
    </row>
    <row r="281" spans="6:7" x14ac:dyDescent="0.2">
      <c r="F281"/>
      <c r="G281"/>
    </row>
    <row r="282" spans="6:7" x14ac:dyDescent="0.2">
      <c r="F282"/>
      <c r="G282"/>
    </row>
    <row r="283" spans="6:7" x14ac:dyDescent="0.2">
      <c r="F283"/>
      <c r="G283"/>
    </row>
    <row r="284" spans="6:7" x14ac:dyDescent="0.2">
      <c r="F284"/>
      <c r="G284"/>
    </row>
    <row r="285" spans="6:7" x14ac:dyDescent="0.2">
      <c r="F285"/>
      <c r="G285"/>
    </row>
    <row r="286" spans="6:7" x14ac:dyDescent="0.2">
      <c r="F286"/>
      <c r="G286"/>
    </row>
    <row r="287" spans="6:7" x14ac:dyDescent="0.2">
      <c r="F287"/>
      <c r="G287"/>
    </row>
    <row r="288" spans="6:7" x14ac:dyDescent="0.2">
      <c r="F288"/>
      <c r="G288"/>
    </row>
    <row r="289" spans="6:7" x14ac:dyDescent="0.2">
      <c r="F289"/>
      <c r="G289"/>
    </row>
    <row r="290" spans="6:7" x14ac:dyDescent="0.2">
      <c r="F290"/>
      <c r="G290"/>
    </row>
    <row r="291" spans="6:7" x14ac:dyDescent="0.2">
      <c r="F291"/>
      <c r="G291"/>
    </row>
    <row r="292" spans="6:7" x14ac:dyDescent="0.2">
      <c r="F292"/>
      <c r="G292"/>
    </row>
    <row r="293" spans="6:7" x14ac:dyDescent="0.2">
      <c r="F293"/>
      <c r="G293"/>
    </row>
    <row r="294" spans="6:7" x14ac:dyDescent="0.2">
      <c r="F294"/>
      <c r="G294"/>
    </row>
    <row r="295" spans="6:7" x14ac:dyDescent="0.2">
      <c r="F295"/>
      <c r="G295"/>
    </row>
    <row r="296" spans="6:7" x14ac:dyDescent="0.2">
      <c r="F296"/>
      <c r="G296"/>
    </row>
    <row r="297" spans="6:7" x14ac:dyDescent="0.2">
      <c r="F297"/>
      <c r="G297"/>
    </row>
    <row r="298" spans="6:7" x14ac:dyDescent="0.2">
      <c r="F298"/>
      <c r="G298"/>
    </row>
    <row r="299" spans="6:7" x14ac:dyDescent="0.2">
      <c r="F299"/>
      <c r="G299"/>
    </row>
    <row r="300" spans="6:7" x14ac:dyDescent="0.2">
      <c r="F300"/>
      <c r="G300"/>
    </row>
    <row r="301" spans="6:7" x14ac:dyDescent="0.2">
      <c r="F301"/>
      <c r="G301"/>
    </row>
    <row r="302" spans="6:7" x14ac:dyDescent="0.2">
      <c r="F302"/>
      <c r="G302"/>
    </row>
    <row r="303" spans="6:7" x14ac:dyDescent="0.2">
      <c r="F303"/>
      <c r="G303"/>
    </row>
    <row r="304" spans="6:7" x14ac:dyDescent="0.2">
      <c r="F304"/>
      <c r="G304"/>
    </row>
    <row r="305" spans="6:7" x14ac:dyDescent="0.2">
      <c r="F305"/>
      <c r="G305"/>
    </row>
    <row r="306" spans="6:7" x14ac:dyDescent="0.2">
      <c r="F306"/>
      <c r="G306"/>
    </row>
    <row r="307" spans="6:7" x14ac:dyDescent="0.2">
      <c r="F307"/>
      <c r="G307"/>
    </row>
    <row r="308" spans="6:7" x14ac:dyDescent="0.2">
      <c r="F308"/>
      <c r="G308"/>
    </row>
    <row r="309" spans="6:7" x14ac:dyDescent="0.2">
      <c r="F309"/>
      <c r="G309"/>
    </row>
    <row r="310" spans="6:7" x14ac:dyDescent="0.2">
      <c r="F310"/>
      <c r="G310"/>
    </row>
    <row r="311" spans="6:7" x14ac:dyDescent="0.2">
      <c r="F311"/>
      <c r="G311"/>
    </row>
    <row r="312" spans="6:7" x14ac:dyDescent="0.2">
      <c r="F312"/>
      <c r="G312"/>
    </row>
    <row r="313" spans="6:7" x14ac:dyDescent="0.2">
      <c r="F313"/>
      <c r="G313"/>
    </row>
    <row r="314" spans="6:7" x14ac:dyDescent="0.2">
      <c r="F314"/>
      <c r="G314"/>
    </row>
    <row r="315" spans="6:7" x14ac:dyDescent="0.2">
      <c r="F315"/>
      <c r="G315"/>
    </row>
  </sheetData>
  <sheetProtection selectLockedCells="1" selectUnlockedCells="1"/>
  <sortState xmlns:xlrd2="http://schemas.microsoft.com/office/spreadsheetml/2017/richdata2" ref="C10:C25">
    <sortCondition ref="C10:C25"/>
  </sortState>
  <dataValidations disablePrompts="1" count="1">
    <dataValidation type="list" allowBlank="1" showInputMessage="1" showErrorMessage="1" sqref="F249" xr:uid="{00000000-0002-0000-0400-000000000000}">
      <formula1>Etiquetes_de_fila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ull4">
    <tabColor theme="5" tint="0.39997558519241921"/>
  </sheetPr>
  <dimension ref="A1:H186"/>
  <sheetViews>
    <sheetView zoomScale="98" zoomScaleNormal="98" workbookViewId="0">
      <selection activeCell="D26" sqref="D26"/>
    </sheetView>
  </sheetViews>
  <sheetFormatPr defaultRowHeight="12.75" x14ac:dyDescent="0.2"/>
  <cols>
    <col min="2" max="2" width="137.5703125" bestFit="1" customWidth="1"/>
    <col min="5" max="5" width="50.7109375" customWidth="1"/>
    <col min="6" max="6" width="19.28515625" customWidth="1"/>
    <col min="7" max="7" width="18.7109375" bestFit="1" customWidth="1"/>
  </cols>
  <sheetData>
    <row r="1" spans="1:8" x14ac:dyDescent="0.2">
      <c r="A1" t="s">
        <v>171</v>
      </c>
      <c r="B1" t="s">
        <v>172</v>
      </c>
      <c r="C1" t="s">
        <v>173</v>
      </c>
      <c r="D1" t="s">
        <v>174</v>
      </c>
      <c r="E1" t="s">
        <v>175</v>
      </c>
      <c r="F1" t="s">
        <v>176</v>
      </c>
      <c r="G1" t="s">
        <v>186</v>
      </c>
      <c r="H1" t="s">
        <v>1053</v>
      </c>
    </row>
    <row r="2" spans="1:8" x14ac:dyDescent="0.2">
      <c r="A2" s="7">
        <v>5200</v>
      </c>
      <c r="B2" t="s">
        <v>83</v>
      </c>
      <c r="C2" t="s">
        <v>61</v>
      </c>
      <c r="D2" t="s">
        <v>30</v>
      </c>
      <c r="E2" t="s">
        <v>230</v>
      </c>
      <c r="F2" t="str">
        <f>IF(D2="EDP","Entitat de dret públic",IF(D2="SM","Societat mercantil",IF(D2="Cons.","Consorci",IF(D2="Fund.","Fundació",D2))))</f>
        <v>Entitat de dret públic</v>
      </c>
      <c r="G2" t="s">
        <v>287</v>
      </c>
    </row>
    <row r="3" spans="1:8" x14ac:dyDescent="0.2">
      <c r="A3" s="7">
        <v>6210</v>
      </c>
      <c r="B3" t="s">
        <v>233</v>
      </c>
      <c r="C3" t="s">
        <v>29</v>
      </c>
      <c r="D3" t="s">
        <v>187</v>
      </c>
      <c r="E3" t="s">
        <v>227</v>
      </c>
      <c r="F3" t="str">
        <f t="shared" ref="F3:F36" si="0">IF(D3="EDP","Entitat de dret públic",IF(D3="SM","Societat mercantil",IF(D3="Cons.","Consorci",IF(D3="Fund.","Fundació",D3))))</f>
        <v>EAC</v>
      </c>
      <c r="G3" t="s">
        <v>287</v>
      </c>
    </row>
    <row r="4" spans="1:8" x14ac:dyDescent="0.2">
      <c r="A4" s="31">
        <v>6230</v>
      </c>
      <c r="B4" t="s">
        <v>279</v>
      </c>
      <c r="C4" t="s">
        <v>50</v>
      </c>
      <c r="D4" t="s">
        <v>35</v>
      </c>
      <c r="E4" t="s">
        <v>1054</v>
      </c>
      <c r="F4" t="str">
        <f t="shared" si="0"/>
        <v>Societat mercantil</v>
      </c>
      <c r="G4" t="s">
        <v>287</v>
      </c>
    </row>
    <row r="5" spans="1:8" x14ac:dyDescent="0.2">
      <c r="A5">
        <v>6250</v>
      </c>
      <c r="B5" t="s">
        <v>28</v>
      </c>
      <c r="C5" t="s">
        <v>29</v>
      </c>
      <c r="D5" t="s">
        <v>30</v>
      </c>
      <c r="E5" t="s">
        <v>227</v>
      </c>
      <c r="F5" t="str">
        <f t="shared" si="0"/>
        <v>Entitat de dret públic</v>
      </c>
      <c r="G5" t="s">
        <v>287</v>
      </c>
    </row>
    <row r="6" spans="1:8" x14ac:dyDescent="0.2">
      <c r="A6">
        <v>6260</v>
      </c>
      <c r="B6" t="s">
        <v>34</v>
      </c>
      <c r="C6" t="s">
        <v>29</v>
      </c>
      <c r="D6" t="s">
        <v>35</v>
      </c>
      <c r="E6" t="s">
        <v>227</v>
      </c>
      <c r="F6" t="str">
        <f t="shared" si="0"/>
        <v>Societat mercantil</v>
      </c>
      <c r="G6" t="s">
        <v>287</v>
      </c>
    </row>
    <row r="7" spans="1:8" x14ac:dyDescent="0.2">
      <c r="A7">
        <v>6290</v>
      </c>
      <c r="B7" t="s">
        <v>218</v>
      </c>
      <c r="C7" t="s">
        <v>29</v>
      </c>
      <c r="D7" t="s">
        <v>30</v>
      </c>
      <c r="E7" t="s">
        <v>227</v>
      </c>
      <c r="F7" t="str">
        <f t="shared" si="0"/>
        <v>Entitat de dret públic</v>
      </c>
      <c r="G7" t="s">
        <v>287</v>
      </c>
    </row>
    <row r="8" spans="1:8" x14ac:dyDescent="0.2">
      <c r="A8">
        <v>6330</v>
      </c>
      <c r="B8" t="s">
        <v>49</v>
      </c>
      <c r="C8" t="s">
        <v>50</v>
      </c>
      <c r="D8" t="s">
        <v>30</v>
      </c>
      <c r="E8" t="s">
        <v>1054</v>
      </c>
      <c r="F8" t="str">
        <f t="shared" si="0"/>
        <v>Entitat de dret públic</v>
      </c>
      <c r="G8" t="s">
        <v>287</v>
      </c>
    </row>
    <row r="9" spans="1:8" x14ac:dyDescent="0.2">
      <c r="A9">
        <v>6340</v>
      </c>
      <c r="B9" t="s">
        <v>145</v>
      </c>
      <c r="C9" t="s">
        <v>141</v>
      </c>
      <c r="D9" t="s">
        <v>35</v>
      </c>
      <c r="E9" t="s">
        <v>232</v>
      </c>
      <c r="F9" t="str">
        <f t="shared" si="0"/>
        <v>Societat mercantil</v>
      </c>
      <c r="G9" t="s">
        <v>287</v>
      </c>
    </row>
    <row r="10" spans="1:8" x14ac:dyDescent="0.2">
      <c r="A10">
        <v>6350</v>
      </c>
      <c r="B10" t="s">
        <v>31</v>
      </c>
      <c r="C10" t="s">
        <v>1055</v>
      </c>
      <c r="D10" t="s">
        <v>30</v>
      </c>
      <c r="E10" t="s">
        <v>1056</v>
      </c>
      <c r="F10" t="str">
        <f t="shared" si="0"/>
        <v>Entitat de dret públic</v>
      </c>
      <c r="G10" t="s">
        <v>287</v>
      </c>
    </row>
    <row r="11" spans="1:8" x14ac:dyDescent="0.2">
      <c r="A11">
        <v>6360</v>
      </c>
      <c r="B11" t="s">
        <v>118</v>
      </c>
      <c r="C11" t="s">
        <v>63</v>
      </c>
      <c r="D11" t="s">
        <v>30</v>
      </c>
      <c r="E11" t="s">
        <v>1057</v>
      </c>
      <c r="F11" t="str">
        <f t="shared" si="0"/>
        <v>Entitat de dret públic</v>
      </c>
      <c r="G11" t="s">
        <v>287</v>
      </c>
    </row>
    <row r="12" spans="1:8" x14ac:dyDescent="0.2">
      <c r="A12">
        <v>6390</v>
      </c>
      <c r="B12" t="s">
        <v>191</v>
      </c>
      <c r="C12" t="s">
        <v>63</v>
      </c>
      <c r="D12" t="s">
        <v>35</v>
      </c>
      <c r="E12" t="s">
        <v>1057</v>
      </c>
      <c r="F12" t="str">
        <f t="shared" si="0"/>
        <v>Societat mercantil</v>
      </c>
      <c r="G12" t="s">
        <v>287</v>
      </c>
    </row>
    <row r="13" spans="1:8" x14ac:dyDescent="0.2">
      <c r="A13">
        <v>6400</v>
      </c>
      <c r="B13" t="s">
        <v>125</v>
      </c>
      <c r="C13" t="s">
        <v>1055</v>
      </c>
      <c r="D13" t="s">
        <v>35</v>
      </c>
      <c r="E13" t="s">
        <v>1056</v>
      </c>
      <c r="F13" t="str">
        <f t="shared" si="0"/>
        <v>Societat mercantil</v>
      </c>
      <c r="G13" t="s">
        <v>287</v>
      </c>
    </row>
    <row r="14" spans="1:8" x14ac:dyDescent="0.2">
      <c r="A14">
        <v>6410</v>
      </c>
      <c r="B14" t="s">
        <v>126</v>
      </c>
      <c r="C14" t="s">
        <v>63</v>
      </c>
      <c r="D14" t="s">
        <v>35</v>
      </c>
      <c r="E14" t="s">
        <v>1057</v>
      </c>
      <c r="F14" t="str">
        <f t="shared" si="0"/>
        <v>Societat mercantil</v>
      </c>
      <c r="G14" t="s">
        <v>287</v>
      </c>
    </row>
    <row r="15" spans="1:8" x14ac:dyDescent="0.2">
      <c r="A15">
        <v>6430</v>
      </c>
      <c r="B15" t="s">
        <v>152</v>
      </c>
      <c r="C15" t="s">
        <v>153</v>
      </c>
      <c r="D15" t="s">
        <v>30</v>
      </c>
      <c r="E15" t="s">
        <v>1058</v>
      </c>
      <c r="F15" t="str">
        <f t="shared" si="0"/>
        <v>Entitat de dret públic</v>
      </c>
      <c r="G15" t="s">
        <v>287</v>
      </c>
    </row>
    <row r="16" spans="1:8" x14ac:dyDescent="0.2">
      <c r="A16">
        <v>6440</v>
      </c>
      <c r="B16" t="s">
        <v>155</v>
      </c>
      <c r="C16" t="s">
        <v>153</v>
      </c>
      <c r="D16" t="s">
        <v>35</v>
      </c>
      <c r="E16" t="s">
        <v>1058</v>
      </c>
      <c r="F16" t="str">
        <f t="shared" si="0"/>
        <v>Societat mercantil</v>
      </c>
      <c r="G16" t="s">
        <v>287</v>
      </c>
    </row>
    <row r="17" spans="1:7" x14ac:dyDescent="0.2">
      <c r="A17">
        <v>6460</v>
      </c>
      <c r="B17" t="s">
        <v>284</v>
      </c>
      <c r="C17" t="s">
        <v>44</v>
      </c>
      <c r="D17" t="s">
        <v>30</v>
      </c>
      <c r="E17" t="s">
        <v>1059</v>
      </c>
      <c r="F17" t="str">
        <f t="shared" si="0"/>
        <v>Entitat de dret públic</v>
      </c>
      <c r="G17" t="s">
        <v>287</v>
      </c>
    </row>
    <row r="18" spans="1:7" x14ac:dyDescent="0.2">
      <c r="A18">
        <v>6500</v>
      </c>
      <c r="B18" t="s">
        <v>164</v>
      </c>
      <c r="C18" t="s">
        <v>63</v>
      </c>
      <c r="D18" t="s">
        <v>30</v>
      </c>
      <c r="E18" t="s">
        <v>1057</v>
      </c>
      <c r="F18" t="str">
        <f t="shared" si="0"/>
        <v>Entitat de dret públic</v>
      </c>
      <c r="G18" t="s">
        <v>287</v>
      </c>
    </row>
    <row r="19" spans="1:7" x14ac:dyDescent="0.2">
      <c r="A19">
        <v>6510</v>
      </c>
      <c r="B19" t="s">
        <v>167</v>
      </c>
      <c r="C19" t="s">
        <v>52</v>
      </c>
      <c r="D19" t="s">
        <v>35</v>
      </c>
      <c r="E19" t="s">
        <v>231</v>
      </c>
      <c r="F19" t="str">
        <f t="shared" si="0"/>
        <v>Societat mercantil</v>
      </c>
      <c r="G19" t="s">
        <v>287</v>
      </c>
    </row>
    <row r="20" spans="1:7" x14ac:dyDescent="0.2">
      <c r="A20">
        <v>6540</v>
      </c>
      <c r="B20" t="s">
        <v>119</v>
      </c>
      <c r="C20" t="s">
        <v>63</v>
      </c>
      <c r="D20" t="s">
        <v>30</v>
      </c>
      <c r="E20" t="s">
        <v>1057</v>
      </c>
      <c r="F20" t="str">
        <f t="shared" si="0"/>
        <v>Entitat de dret públic</v>
      </c>
      <c r="G20" t="s">
        <v>287</v>
      </c>
    </row>
    <row r="21" spans="1:7" x14ac:dyDescent="0.2">
      <c r="A21">
        <v>6550</v>
      </c>
      <c r="B21" t="s">
        <v>208</v>
      </c>
      <c r="C21" t="s">
        <v>63</v>
      </c>
      <c r="D21" t="s">
        <v>30</v>
      </c>
      <c r="E21" t="s">
        <v>1057</v>
      </c>
      <c r="F21" t="str">
        <f t="shared" si="0"/>
        <v>Entitat de dret públic</v>
      </c>
      <c r="G21" t="s">
        <v>287</v>
      </c>
    </row>
    <row r="22" spans="1:7" x14ac:dyDescent="0.2">
      <c r="A22">
        <v>6570</v>
      </c>
      <c r="B22" t="s">
        <v>154</v>
      </c>
      <c r="C22" t="s">
        <v>153</v>
      </c>
      <c r="D22" t="s">
        <v>30</v>
      </c>
      <c r="E22" t="s">
        <v>1058</v>
      </c>
      <c r="F22" t="str">
        <f t="shared" si="0"/>
        <v>Entitat de dret públic</v>
      </c>
      <c r="G22" t="s">
        <v>287</v>
      </c>
    </row>
    <row r="23" spans="1:7" x14ac:dyDescent="0.2">
      <c r="A23">
        <v>6580</v>
      </c>
      <c r="B23" t="s">
        <v>156</v>
      </c>
      <c r="C23" t="s">
        <v>153</v>
      </c>
      <c r="D23" t="s">
        <v>35</v>
      </c>
      <c r="E23" t="s">
        <v>1058</v>
      </c>
      <c r="F23" t="str">
        <f t="shared" si="0"/>
        <v>Societat mercantil</v>
      </c>
      <c r="G23" t="s">
        <v>287</v>
      </c>
    </row>
    <row r="24" spans="1:7" x14ac:dyDescent="0.2">
      <c r="A24">
        <v>6600</v>
      </c>
      <c r="B24" t="s">
        <v>84</v>
      </c>
      <c r="C24" t="s">
        <v>61</v>
      </c>
      <c r="D24" t="s">
        <v>30</v>
      </c>
      <c r="E24" t="s">
        <v>230</v>
      </c>
      <c r="F24" t="str">
        <f t="shared" si="0"/>
        <v>Entitat de dret públic</v>
      </c>
      <c r="G24" t="s">
        <v>287</v>
      </c>
    </row>
    <row r="25" spans="1:7" x14ac:dyDescent="0.2">
      <c r="A25">
        <v>6620</v>
      </c>
      <c r="B25" t="s">
        <v>85</v>
      </c>
      <c r="C25" t="s">
        <v>61</v>
      </c>
      <c r="D25" t="s">
        <v>30</v>
      </c>
      <c r="E25" t="s">
        <v>230</v>
      </c>
      <c r="F25" t="str">
        <f t="shared" si="0"/>
        <v>Entitat de dret públic</v>
      </c>
      <c r="G25" t="s">
        <v>287</v>
      </c>
    </row>
    <row r="26" spans="1:7" x14ac:dyDescent="0.2">
      <c r="A26">
        <v>6630</v>
      </c>
      <c r="B26" t="s">
        <v>86</v>
      </c>
      <c r="C26" t="s">
        <v>61</v>
      </c>
      <c r="D26" t="s">
        <v>30</v>
      </c>
      <c r="E26" t="s">
        <v>230</v>
      </c>
      <c r="F26" t="str">
        <f t="shared" si="0"/>
        <v>Entitat de dret públic</v>
      </c>
      <c r="G26" t="s">
        <v>287</v>
      </c>
    </row>
    <row r="27" spans="1:7" x14ac:dyDescent="0.2">
      <c r="A27">
        <v>6640</v>
      </c>
      <c r="B27" t="s">
        <v>87</v>
      </c>
      <c r="C27" t="s">
        <v>61</v>
      </c>
      <c r="D27" t="s">
        <v>30</v>
      </c>
      <c r="E27" t="s">
        <v>230</v>
      </c>
      <c r="F27" t="str">
        <f t="shared" si="0"/>
        <v>Entitat de dret públic</v>
      </c>
      <c r="G27" t="s">
        <v>287</v>
      </c>
    </row>
    <row r="28" spans="1:7" x14ac:dyDescent="0.2">
      <c r="A28">
        <v>6650</v>
      </c>
      <c r="B28" t="s">
        <v>1060</v>
      </c>
      <c r="C28" t="s">
        <v>61</v>
      </c>
      <c r="D28" t="s">
        <v>30</v>
      </c>
      <c r="E28" t="s">
        <v>230</v>
      </c>
      <c r="F28" t="str">
        <f t="shared" si="0"/>
        <v>Entitat de dret públic</v>
      </c>
      <c r="G28" t="s">
        <v>287</v>
      </c>
    </row>
    <row r="29" spans="1:7" x14ac:dyDescent="0.2">
      <c r="A29">
        <v>6670</v>
      </c>
      <c r="B29" t="s">
        <v>88</v>
      </c>
      <c r="C29" t="s">
        <v>61</v>
      </c>
      <c r="D29" t="s">
        <v>30</v>
      </c>
      <c r="E29" t="s">
        <v>230</v>
      </c>
      <c r="F29" t="str">
        <f t="shared" si="0"/>
        <v>Entitat de dret públic</v>
      </c>
      <c r="G29" t="s">
        <v>287</v>
      </c>
    </row>
    <row r="30" spans="1:7" x14ac:dyDescent="0.2">
      <c r="A30">
        <v>6680</v>
      </c>
      <c r="B30" t="s">
        <v>89</v>
      </c>
      <c r="C30" t="s">
        <v>61</v>
      </c>
      <c r="D30" t="s">
        <v>30</v>
      </c>
      <c r="E30" t="s">
        <v>230</v>
      </c>
      <c r="F30" t="str">
        <f t="shared" si="0"/>
        <v>Entitat de dret públic</v>
      </c>
      <c r="G30" t="s">
        <v>287</v>
      </c>
    </row>
    <row r="31" spans="1:7" x14ac:dyDescent="0.2">
      <c r="A31">
        <v>6690</v>
      </c>
      <c r="B31" t="s">
        <v>36</v>
      </c>
      <c r="C31" t="s">
        <v>29</v>
      </c>
      <c r="D31" t="s">
        <v>35</v>
      </c>
      <c r="E31" t="s">
        <v>227</v>
      </c>
      <c r="F31" t="str">
        <f t="shared" si="0"/>
        <v>Societat mercantil</v>
      </c>
      <c r="G31" t="s">
        <v>287</v>
      </c>
    </row>
    <row r="32" spans="1:7" x14ac:dyDescent="0.2">
      <c r="A32">
        <v>6720</v>
      </c>
      <c r="B32" t="s">
        <v>120</v>
      </c>
      <c r="C32" t="s">
        <v>63</v>
      </c>
      <c r="D32" t="s">
        <v>30</v>
      </c>
      <c r="E32" t="s">
        <v>1057</v>
      </c>
      <c r="F32" t="str">
        <f t="shared" si="0"/>
        <v>Entitat de dret públic</v>
      </c>
      <c r="G32" t="s">
        <v>287</v>
      </c>
    </row>
    <row r="33" spans="1:7" x14ac:dyDescent="0.2">
      <c r="A33">
        <v>6740</v>
      </c>
      <c r="B33" t="s">
        <v>209</v>
      </c>
      <c r="C33" t="s">
        <v>63</v>
      </c>
      <c r="D33" t="s">
        <v>30</v>
      </c>
      <c r="E33" t="s">
        <v>1057</v>
      </c>
      <c r="F33" t="str">
        <f t="shared" si="0"/>
        <v>Entitat de dret públic</v>
      </c>
      <c r="G33" t="s">
        <v>287</v>
      </c>
    </row>
    <row r="34" spans="1:7" x14ac:dyDescent="0.2">
      <c r="A34">
        <v>6750</v>
      </c>
      <c r="B34" t="s">
        <v>90</v>
      </c>
      <c r="C34" t="s">
        <v>61</v>
      </c>
      <c r="D34" t="s">
        <v>30</v>
      </c>
      <c r="E34" t="s">
        <v>230</v>
      </c>
      <c r="F34" t="str">
        <f t="shared" si="0"/>
        <v>Entitat de dret públic</v>
      </c>
      <c r="G34" t="s">
        <v>287</v>
      </c>
    </row>
    <row r="35" spans="1:7" x14ac:dyDescent="0.2">
      <c r="A35">
        <v>6760</v>
      </c>
      <c r="B35" t="s">
        <v>216</v>
      </c>
      <c r="C35" t="s">
        <v>141</v>
      </c>
      <c r="D35" t="s">
        <v>30</v>
      </c>
      <c r="E35" t="s">
        <v>232</v>
      </c>
      <c r="F35" t="str">
        <f t="shared" si="0"/>
        <v>Entitat de dret públic</v>
      </c>
      <c r="G35" t="s">
        <v>287</v>
      </c>
    </row>
    <row r="36" spans="1:7" x14ac:dyDescent="0.2">
      <c r="A36">
        <v>6800</v>
      </c>
      <c r="B36" t="s">
        <v>51</v>
      </c>
      <c r="C36" t="s">
        <v>228</v>
      </c>
      <c r="D36" t="s">
        <v>30</v>
      </c>
      <c r="E36" t="s">
        <v>229</v>
      </c>
      <c r="F36" t="str">
        <f t="shared" si="0"/>
        <v>Entitat de dret públic</v>
      </c>
      <c r="G36" t="s">
        <v>287</v>
      </c>
    </row>
    <row r="37" spans="1:7" x14ac:dyDescent="0.2">
      <c r="A37">
        <v>6810</v>
      </c>
      <c r="B37" t="s">
        <v>121</v>
      </c>
      <c r="C37" t="s">
        <v>63</v>
      </c>
      <c r="D37" t="s">
        <v>30</v>
      </c>
      <c r="E37" t="s">
        <v>1057</v>
      </c>
      <c r="F37" t="str">
        <f t="shared" ref="F37:F68" si="1">IF(D37="EDP","Entitat de dret públic",IF(D37="SM","Societat mercantil",IF(D37="Cons.","Consorci",IF(D37="Fund.","Fundació",D37))))</f>
        <v>Entitat de dret públic</v>
      </c>
      <c r="G37" t="s">
        <v>287</v>
      </c>
    </row>
    <row r="38" spans="1:7" x14ac:dyDescent="0.2">
      <c r="A38">
        <v>6830</v>
      </c>
      <c r="B38" t="s">
        <v>210</v>
      </c>
      <c r="C38" t="s">
        <v>63</v>
      </c>
      <c r="D38" t="s">
        <v>30</v>
      </c>
      <c r="E38" t="s">
        <v>1057</v>
      </c>
      <c r="F38" t="str">
        <f t="shared" si="1"/>
        <v>Entitat de dret públic</v>
      </c>
      <c r="G38" t="s">
        <v>287</v>
      </c>
    </row>
    <row r="39" spans="1:7" x14ac:dyDescent="0.2">
      <c r="A39">
        <v>6880</v>
      </c>
      <c r="B39" t="s">
        <v>32</v>
      </c>
      <c r="C39" t="s">
        <v>33</v>
      </c>
      <c r="D39" t="s">
        <v>30</v>
      </c>
      <c r="E39" t="s">
        <v>1061</v>
      </c>
      <c r="F39" t="str">
        <f t="shared" si="1"/>
        <v>Entitat de dret públic</v>
      </c>
      <c r="G39" t="s">
        <v>287</v>
      </c>
    </row>
    <row r="40" spans="1:7" x14ac:dyDescent="0.2">
      <c r="A40">
        <v>6890</v>
      </c>
      <c r="B40" t="s">
        <v>53</v>
      </c>
      <c r="C40" t="s">
        <v>228</v>
      </c>
      <c r="D40" t="s">
        <v>30</v>
      </c>
      <c r="E40" t="s">
        <v>229</v>
      </c>
      <c r="F40" t="str">
        <f t="shared" si="1"/>
        <v>Entitat de dret públic</v>
      </c>
      <c r="G40" t="s">
        <v>287</v>
      </c>
    </row>
    <row r="41" spans="1:7" x14ac:dyDescent="0.2">
      <c r="A41">
        <v>6900</v>
      </c>
      <c r="B41" t="s">
        <v>280</v>
      </c>
      <c r="C41" t="s">
        <v>29</v>
      </c>
      <c r="D41" t="s">
        <v>35</v>
      </c>
      <c r="E41" t="s">
        <v>227</v>
      </c>
      <c r="F41" t="str">
        <f t="shared" si="1"/>
        <v>Societat mercantil</v>
      </c>
      <c r="G41" t="s">
        <v>287</v>
      </c>
    </row>
    <row r="42" spans="1:7" x14ac:dyDescent="0.2">
      <c r="A42">
        <v>6930</v>
      </c>
      <c r="B42" t="s">
        <v>212</v>
      </c>
      <c r="C42" t="s">
        <v>63</v>
      </c>
      <c r="D42" t="s">
        <v>38</v>
      </c>
      <c r="E42" t="s">
        <v>1057</v>
      </c>
      <c r="F42" t="str">
        <f t="shared" si="1"/>
        <v>Consorci</v>
      </c>
      <c r="G42" t="s">
        <v>287</v>
      </c>
    </row>
    <row r="43" spans="1:7" x14ac:dyDescent="0.2">
      <c r="A43">
        <v>6950</v>
      </c>
      <c r="B43" t="s">
        <v>204</v>
      </c>
      <c r="C43" t="s">
        <v>61</v>
      </c>
      <c r="D43" t="s">
        <v>38</v>
      </c>
      <c r="E43" t="s">
        <v>230</v>
      </c>
      <c r="F43" t="str">
        <f t="shared" si="1"/>
        <v>Consorci</v>
      </c>
      <c r="G43" t="s">
        <v>287</v>
      </c>
    </row>
    <row r="44" spans="1:7" x14ac:dyDescent="0.2">
      <c r="A44">
        <v>6960</v>
      </c>
      <c r="B44" t="s">
        <v>95</v>
      </c>
      <c r="C44" t="s">
        <v>61</v>
      </c>
      <c r="D44" t="s">
        <v>38</v>
      </c>
      <c r="E44" t="s">
        <v>230</v>
      </c>
      <c r="F44" t="str">
        <f t="shared" si="1"/>
        <v>Consorci</v>
      </c>
      <c r="G44" t="s">
        <v>287</v>
      </c>
    </row>
    <row r="45" spans="1:7" x14ac:dyDescent="0.2">
      <c r="A45">
        <v>6970</v>
      </c>
      <c r="B45" t="s">
        <v>96</v>
      </c>
      <c r="C45" t="s">
        <v>61</v>
      </c>
      <c r="D45" t="s">
        <v>38</v>
      </c>
      <c r="E45" t="s">
        <v>230</v>
      </c>
      <c r="F45" t="str">
        <f t="shared" si="1"/>
        <v>Consorci</v>
      </c>
      <c r="G45" t="s">
        <v>287</v>
      </c>
    </row>
    <row r="46" spans="1:7" x14ac:dyDescent="0.2">
      <c r="A46">
        <v>6980</v>
      </c>
      <c r="B46" t="s">
        <v>97</v>
      </c>
      <c r="C46" t="s">
        <v>61</v>
      </c>
      <c r="D46" t="s">
        <v>38</v>
      </c>
      <c r="E46" t="s">
        <v>230</v>
      </c>
      <c r="F46" t="str">
        <f t="shared" si="1"/>
        <v>Consorci</v>
      </c>
      <c r="G46" t="s">
        <v>287</v>
      </c>
    </row>
    <row r="47" spans="1:7" x14ac:dyDescent="0.2">
      <c r="A47">
        <v>6990</v>
      </c>
      <c r="B47" t="s">
        <v>205</v>
      </c>
      <c r="C47" t="s">
        <v>61</v>
      </c>
      <c r="D47" t="s">
        <v>38</v>
      </c>
      <c r="E47" t="s">
        <v>230</v>
      </c>
      <c r="F47" t="str">
        <f t="shared" si="1"/>
        <v>Consorci</v>
      </c>
      <c r="G47" t="s">
        <v>287</v>
      </c>
    </row>
    <row r="48" spans="1:7" x14ac:dyDescent="0.2">
      <c r="A48">
        <v>7000</v>
      </c>
      <c r="B48" t="s">
        <v>98</v>
      </c>
      <c r="C48" t="s">
        <v>61</v>
      </c>
      <c r="D48" t="s">
        <v>38</v>
      </c>
      <c r="E48" t="s">
        <v>230</v>
      </c>
      <c r="F48" t="str">
        <f t="shared" si="1"/>
        <v>Consorci</v>
      </c>
      <c r="G48" t="s">
        <v>287</v>
      </c>
    </row>
    <row r="49" spans="1:7" x14ac:dyDescent="0.2">
      <c r="A49">
        <v>7010</v>
      </c>
      <c r="B49" t="s">
        <v>99</v>
      </c>
      <c r="C49" t="s">
        <v>61</v>
      </c>
      <c r="D49" t="s">
        <v>38</v>
      </c>
      <c r="E49" t="s">
        <v>230</v>
      </c>
      <c r="F49" t="str">
        <f t="shared" si="1"/>
        <v>Consorci</v>
      </c>
      <c r="G49" t="s">
        <v>287</v>
      </c>
    </row>
    <row r="50" spans="1:7" x14ac:dyDescent="0.2">
      <c r="A50">
        <v>7025</v>
      </c>
      <c r="B50" t="s">
        <v>219</v>
      </c>
      <c r="C50" t="s">
        <v>52</v>
      </c>
      <c r="D50" t="s">
        <v>30</v>
      </c>
      <c r="E50" t="s">
        <v>231</v>
      </c>
      <c r="F50" t="str">
        <f t="shared" si="1"/>
        <v>Entitat de dret públic</v>
      </c>
      <c r="G50" t="s">
        <v>287</v>
      </c>
    </row>
    <row r="51" spans="1:7" x14ac:dyDescent="0.2">
      <c r="A51">
        <v>7030</v>
      </c>
      <c r="B51" t="s">
        <v>100</v>
      </c>
      <c r="C51" t="s">
        <v>61</v>
      </c>
      <c r="D51" t="s">
        <v>38</v>
      </c>
      <c r="E51" t="s">
        <v>230</v>
      </c>
      <c r="F51" t="str">
        <f t="shared" si="1"/>
        <v>Consorci</v>
      </c>
      <c r="G51" t="s">
        <v>287</v>
      </c>
    </row>
    <row r="52" spans="1:7" x14ac:dyDescent="0.2">
      <c r="A52">
        <v>7040</v>
      </c>
      <c r="B52" t="s">
        <v>101</v>
      </c>
      <c r="C52" t="s">
        <v>61</v>
      </c>
      <c r="D52" t="s">
        <v>38</v>
      </c>
      <c r="E52" t="s">
        <v>230</v>
      </c>
      <c r="F52" t="str">
        <f t="shared" si="1"/>
        <v>Consorci</v>
      </c>
      <c r="G52" t="s">
        <v>287</v>
      </c>
    </row>
    <row r="53" spans="1:7" x14ac:dyDescent="0.2">
      <c r="A53">
        <v>7055</v>
      </c>
      <c r="B53" t="s">
        <v>198</v>
      </c>
      <c r="C53" t="s">
        <v>50</v>
      </c>
      <c r="D53" t="s">
        <v>38</v>
      </c>
      <c r="E53" t="s">
        <v>1054</v>
      </c>
      <c r="F53" t="str">
        <f t="shared" si="1"/>
        <v>Consorci</v>
      </c>
      <c r="G53" t="s">
        <v>287</v>
      </c>
    </row>
    <row r="54" spans="1:7" x14ac:dyDescent="0.2">
      <c r="A54">
        <v>7065</v>
      </c>
      <c r="B54" t="s">
        <v>192</v>
      </c>
      <c r="C54" t="s">
        <v>50</v>
      </c>
      <c r="D54" t="s">
        <v>35</v>
      </c>
      <c r="E54" t="s">
        <v>1054</v>
      </c>
      <c r="F54" t="str">
        <f t="shared" si="1"/>
        <v>Societat mercantil</v>
      </c>
      <c r="G54" t="s">
        <v>287</v>
      </c>
    </row>
    <row r="55" spans="1:7" x14ac:dyDescent="0.2">
      <c r="A55">
        <v>7095</v>
      </c>
      <c r="B55" t="s">
        <v>42</v>
      </c>
      <c r="C55" t="s">
        <v>29</v>
      </c>
      <c r="D55" t="s">
        <v>30</v>
      </c>
      <c r="E55" t="s">
        <v>227</v>
      </c>
      <c r="F55" t="str">
        <f t="shared" si="1"/>
        <v>Entitat de dret públic</v>
      </c>
      <c r="G55" t="s">
        <v>287</v>
      </c>
    </row>
    <row r="56" spans="1:7" x14ac:dyDescent="0.2">
      <c r="A56">
        <v>7105</v>
      </c>
      <c r="B56" t="s">
        <v>70</v>
      </c>
      <c r="C56" t="s">
        <v>228</v>
      </c>
      <c r="D56" t="s">
        <v>39</v>
      </c>
      <c r="E56" t="s">
        <v>229</v>
      </c>
      <c r="F56" t="str">
        <f t="shared" si="1"/>
        <v>Fundació</v>
      </c>
      <c r="G56" t="s">
        <v>287</v>
      </c>
    </row>
    <row r="57" spans="1:7" x14ac:dyDescent="0.2">
      <c r="A57">
        <v>7120</v>
      </c>
      <c r="B57" t="s">
        <v>194</v>
      </c>
      <c r="C57" t="s">
        <v>228</v>
      </c>
      <c r="D57" t="s">
        <v>38</v>
      </c>
      <c r="E57" t="s">
        <v>229</v>
      </c>
      <c r="F57" t="str">
        <f t="shared" si="1"/>
        <v>Consorci</v>
      </c>
      <c r="G57" t="s">
        <v>287</v>
      </c>
    </row>
    <row r="58" spans="1:7" x14ac:dyDescent="0.2">
      <c r="A58">
        <v>7135</v>
      </c>
      <c r="B58" t="s">
        <v>207</v>
      </c>
      <c r="C58" t="s">
        <v>61</v>
      </c>
      <c r="D58" t="s">
        <v>39</v>
      </c>
      <c r="E58" t="s">
        <v>230</v>
      </c>
      <c r="F58" t="str">
        <f t="shared" si="1"/>
        <v>Fundació</v>
      </c>
      <c r="G58" t="s">
        <v>287</v>
      </c>
    </row>
    <row r="59" spans="1:7" x14ac:dyDescent="0.2">
      <c r="A59">
        <v>7140</v>
      </c>
      <c r="B59" t="s">
        <v>56</v>
      </c>
      <c r="C59" t="s">
        <v>228</v>
      </c>
      <c r="D59" t="s">
        <v>38</v>
      </c>
      <c r="E59" t="s">
        <v>229</v>
      </c>
      <c r="F59" t="str">
        <f t="shared" si="1"/>
        <v>Consorci</v>
      </c>
      <c r="G59" t="s">
        <v>287</v>
      </c>
    </row>
    <row r="60" spans="1:7" x14ac:dyDescent="0.2">
      <c r="A60">
        <v>7145</v>
      </c>
      <c r="B60" t="s">
        <v>288</v>
      </c>
      <c r="C60" t="s">
        <v>61</v>
      </c>
      <c r="D60" t="s">
        <v>39</v>
      </c>
      <c r="E60" t="s">
        <v>230</v>
      </c>
      <c r="F60" t="str">
        <f t="shared" si="1"/>
        <v>Fundació</v>
      </c>
      <c r="G60" t="s">
        <v>287</v>
      </c>
    </row>
    <row r="61" spans="1:7" x14ac:dyDescent="0.2">
      <c r="A61">
        <v>7150</v>
      </c>
      <c r="B61" t="s">
        <v>162</v>
      </c>
      <c r="C61" t="s">
        <v>160</v>
      </c>
      <c r="D61" t="s">
        <v>38</v>
      </c>
      <c r="E61" t="s">
        <v>1062</v>
      </c>
      <c r="F61" t="str">
        <f t="shared" si="1"/>
        <v>Consorci</v>
      </c>
      <c r="G61" t="s">
        <v>287</v>
      </c>
    </row>
    <row r="62" spans="1:7" x14ac:dyDescent="0.2">
      <c r="A62">
        <v>7155</v>
      </c>
      <c r="B62" t="s">
        <v>107</v>
      </c>
      <c r="C62" t="s">
        <v>61</v>
      </c>
      <c r="D62" t="s">
        <v>39</v>
      </c>
      <c r="E62" t="s">
        <v>230</v>
      </c>
      <c r="F62" t="str">
        <f t="shared" si="1"/>
        <v>Fundació</v>
      </c>
      <c r="G62" t="s">
        <v>287</v>
      </c>
    </row>
    <row r="63" spans="1:7" x14ac:dyDescent="0.2">
      <c r="A63">
        <v>7175</v>
      </c>
      <c r="B63" t="s">
        <v>108</v>
      </c>
      <c r="C63" t="s">
        <v>61</v>
      </c>
      <c r="D63" t="s">
        <v>39</v>
      </c>
      <c r="E63" t="s">
        <v>230</v>
      </c>
      <c r="F63" t="str">
        <f t="shared" si="1"/>
        <v>Fundació</v>
      </c>
      <c r="G63" t="s">
        <v>287</v>
      </c>
    </row>
    <row r="64" spans="1:7" x14ac:dyDescent="0.2">
      <c r="A64">
        <v>7180</v>
      </c>
      <c r="B64" t="s">
        <v>132</v>
      </c>
      <c r="C64" t="s">
        <v>63</v>
      </c>
      <c r="D64" t="s">
        <v>38</v>
      </c>
      <c r="E64" t="s">
        <v>1057</v>
      </c>
      <c r="F64" t="str">
        <f t="shared" si="1"/>
        <v>Consorci</v>
      </c>
      <c r="G64" t="s">
        <v>287</v>
      </c>
    </row>
    <row r="65" spans="1:7" x14ac:dyDescent="0.2">
      <c r="A65">
        <v>7185</v>
      </c>
      <c r="B65" t="s">
        <v>109</v>
      </c>
      <c r="C65" t="s">
        <v>61</v>
      </c>
      <c r="D65" t="s">
        <v>39</v>
      </c>
      <c r="E65" t="s">
        <v>230</v>
      </c>
      <c r="F65" t="str">
        <f t="shared" si="1"/>
        <v>Fundació</v>
      </c>
      <c r="G65" t="s">
        <v>287</v>
      </c>
    </row>
    <row r="66" spans="1:7" x14ac:dyDescent="0.2">
      <c r="A66">
        <v>7200</v>
      </c>
      <c r="B66" t="s">
        <v>57</v>
      </c>
      <c r="C66" t="s">
        <v>228</v>
      </c>
      <c r="D66" t="s">
        <v>38</v>
      </c>
      <c r="E66" t="s">
        <v>229</v>
      </c>
      <c r="F66" t="str">
        <f t="shared" si="1"/>
        <v>Consorci</v>
      </c>
      <c r="G66" t="s">
        <v>287</v>
      </c>
    </row>
    <row r="67" spans="1:7" x14ac:dyDescent="0.2">
      <c r="A67">
        <v>7210</v>
      </c>
      <c r="B67" t="s">
        <v>46</v>
      </c>
      <c r="C67" t="s">
        <v>29</v>
      </c>
      <c r="D67" t="s">
        <v>38</v>
      </c>
      <c r="E67" t="s">
        <v>227</v>
      </c>
      <c r="F67" t="str">
        <f t="shared" si="1"/>
        <v>Consorci</v>
      </c>
      <c r="G67" t="s">
        <v>287</v>
      </c>
    </row>
    <row r="68" spans="1:7" x14ac:dyDescent="0.2">
      <c r="A68">
        <v>7215</v>
      </c>
      <c r="B68" t="s">
        <v>122</v>
      </c>
      <c r="C68" t="s">
        <v>63</v>
      </c>
      <c r="D68" t="s">
        <v>30</v>
      </c>
      <c r="E68" t="s">
        <v>1057</v>
      </c>
      <c r="F68" t="str">
        <f t="shared" si="1"/>
        <v>Entitat de dret públic</v>
      </c>
      <c r="G68" t="s">
        <v>287</v>
      </c>
    </row>
    <row r="69" spans="1:7" x14ac:dyDescent="0.2">
      <c r="A69">
        <v>7225</v>
      </c>
      <c r="B69" t="s">
        <v>127</v>
      </c>
      <c r="C69" t="s">
        <v>63</v>
      </c>
      <c r="D69" t="s">
        <v>35</v>
      </c>
      <c r="E69" t="s">
        <v>1057</v>
      </c>
      <c r="F69" t="str">
        <f t="shared" ref="F69:F100" si="2">IF(D69="EDP","Entitat de dret públic",IF(D69="SM","Societat mercantil",IF(D69="Cons.","Consorci",IF(D69="Fund.","Fundació",D69))))</f>
        <v>Societat mercantil</v>
      </c>
      <c r="G69" t="s">
        <v>287</v>
      </c>
    </row>
    <row r="70" spans="1:7" x14ac:dyDescent="0.2">
      <c r="A70">
        <v>7230</v>
      </c>
      <c r="B70" t="s">
        <v>1063</v>
      </c>
      <c r="C70" t="s">
        <v>33</v>
      </c>
      <c r="D70" t="s">
        <v>38</v>
      </c>
      <c r="E70" t="s">
        <v>1061</v>
      </c>
      <c r="F70" t="str">
        <f t="shared" si="2"/>
        <v>Consorci</v>
      </c>
      <c r="G70" t="s">
        <v>287</v>
      </c>
    </row>
    <row r="71" spans="1:7" x14ac:dyDescent="0.2">
      <c r="A71">
        <v>7235</v>
      </c>
      <c r="B71" t="s">
        <v>92</v>
      </c>
      <c r="C71" t="s">
        <v>61</v>
      </c>
      <c r="D71" t="s">
        <v>35</v>
      </c>
      <c r="E71" t="s">
        <v>230</v>
      </c>
      <c r="F71" t="str">
        <f t="shared" si="2"/>
        <v>Societat mercantil</v>
      </c>
      <c r="G71" t="s">
        <v>287</v>
      </c>
    </row>
    <row r="72" spans="1:7" x14ac:dyDescent="0.2">
      <c r="A72">
        <v>7240</v>
      </c>
      <c r="B72" t="s">
        <v>102</v>
      </c>
      <c r="C72" t="s">
        <v>61</v>
      </c>
      <c r="D72" t="s">
        <v>38</v>
      </c>
      <c r="E72" t="s">
        <v>230</v>
      </c>
      <c r="F72" t="str">
        <f t="shared" si="2"/>
        <v>Consorci</v>
      </c>
      <c r="G72" t="s">
        <v>287</v>
      </c>
    </row>
    <row r="73" spans="1:7" x14ac:dyDescent="0.2">
      <c r="A73">
        <v>7270</v>
      </c>
      <c r="B73" t="s">
        <v>291</v>
      </c>
      <c r="C73" t="s">
        <v>52</v>
      </c>
      <c r="D73" t="s">
        <v>35</v>
      </c>
      <c r="E73" t="s">
        <v>231</v>
      </c>
      <c r="F73" t="str">
        <f t="shared" si="2"/>
        <v>Societat mercantil</v>
      </c>
      <c r="G73" t="s">
        <v>1072</v>
      </c>
    </row>
    <row r="74" spans="1:7" x14ac:dyDescent="0.2">
      <c r="A74">
        <v>7290</v>
      </c>
      <c r="B74" t="s">
        <v>55</v>
      </c>
      <c r="C74" t="s">
        <v>50</v>
      </c>
      <c r="D74" t="s">
        <v>35</v>
      </c>
      <c r="E74" t="s">
        <v>1054</v>
      </c>
      <c r="F74" t="str">
        <f t="shared" si="2"/>
        <v>Societat mercantil</v>
      </c>
      <c r="G74" t="s">
        <v>287</v>
      </c>
    </row>
    <row r="75" spans="1:7" x14ac:dyDescent="0.2">
      <c r="A75">
        <v>7295</v>
      </c>
      <c r="B75" t="s">
        <v>128</v>
      </c>
      <c r="C75" t="s">
        <v>63</v>
      </c>
      <c r="D75" t="s">
        <v>35</v>
      </c>
      <c r="E75" t="s">
        <v>1057</v>
      </c>
      <c r="F75" t="str">
        <f t="shared" si="2"/>
        <v>Societat mercantil</v>
      </c>
      <c r="G75" t="s">
        <v>287</v>
      </c>
    </row>
    <row r="76" spans="1:7" x14ac:dyDescent="0.2">
      <c r="A76">
        <v>7435</v>
      </c>
      <c r="B76" t="s">
        <v>146</v>
      </c>
      <c r="C76" t="s">
        <v>141</v>
      </c>
      <c r="D76" t="s">
        <v>38</v>
      </c>
      <c r="E76" t="s">
        <v>232</v>
      </c>
      <c r="F76" t="str">
        <f t="shared" si="2"/>
        <v>Consorci</v>
      </c>
      <c r="G76" t="s">
        <v>287</v>
      </c>
    </row>
    <row r="77" spans="1:7" x14ac:dyDescent="0.2">
      <c r="A77">
        <v>7450</v>
      </c>
      <c r="B77" t="s">
        <v>58</v>
      </c>
      <c r="C77" t="s">
        <v>228</v>
      </c>
      <c r="D77" t="s">
        <v>38</v>
      </c>
      <c r="E77" t="s">
        <v>229</v>
      </c>
      <c r="F77" t="str">
        <f t="shared" si="2"/>
        <v>Consorci</v>
      </c>
      <c r="G77" t="s">
        <v>287</v>
      </c>
    </row>
    <row r="78" spans="1:7" x14ac:dyDescent="0.2">
      <c r="A78">
        <v>7475</v>
      </c>
      <c r="B78" t="s">
        <v>206</v>
      </c>
      <c r="C78" t="s">
        <v>61</v>
      </c>
      <c r="D78" t="s">
        <v>38</v>
      </c>
      <c r="E78" t="s">
        <v>230</v>
      </c>
      <c r="F78" t="str">
        <f t="shared" si="2"/>
        <v>Consorci</v>
      </c>
      <c r="G78" t="s">
        <v>287</v>
      </c>
    </row>
    <row r="79" spans="1:7" x14ac:dyDescent="0.2">
      <c r="A79">
        <v>7490</v>
      </c>
      <c r="B79" t="s">
        <v>147</v>
      </c>
      <c r="C79" t="s">
        <v>141</v>
      </c>
      <c r="D79" t="s">
        <v>38</v>
      </c>
      <c r="E79" t="s">
        <v>232</v>
      </c>
      <c r="F79" t="str">
        <f t="shared" si="2"/>
        <v>Consorci</v>
      </c>
      <c r="G79" t="s">
        <v>287</v>
      </c>
    </row>
    <row r="80" spans="1:7" x14ac:dyDescent="0.2">
      <c r="A80">
        <v>7495</v>
      </c>
      <c r="B80" t="s">
        <v>142</v>
      </c>
      <c r="C80" t="s">
        <v>141</v>
      </c>
      <c r="D80" t="s">
        <v>30</v>
      </c>
      <c r="E80" t="s">
        <v>232</v>
      </c>
      <c r="F80" t="str">
        <f t="shared" si="2"/>
        <v>Entitat de dret públic</v>
      </c>
      <c r="G80" t="s">
        <v>287</v>
      </c>
    </row>
    <row r="81" spans="1:7" x14ac:dyDescent="0.2">
      <c r="A81">
        <v>7510</v>
      </c>
      <c r="B81" t="s">
        <v>195</v>
      </c>
      <c r="C81" t="s">
        <v>228</v>
      </c>
      <c r="D81" t="s">
        <v>38</v>
      </c>
      <c r="E81" t="s">
        <v>229</v>
      </c>
      <c r="F81" t="str">
        <f t="shared" si="2"/>
        <v>Consorci</v>
      </c>
      <c r="G81" t="s">
        <v>287</v>
      </c>
    </row>
    <row r="82" spans="1:7" x14ac:dyDescent="0.2">
      <c r="A82">
        <v>7520</v>
      </c>
      <c r="B82" t="s">
        <v>148</v>
      </c>
      <c r="C82" t="s">
        <v>1064</v>
      </c>
      <c r="D82" t="s">
        <v>38</v>
      </c>
      <c r="E82" t="s">
        <v>1065</v>
      </c>
      <c r="F82" t="str">
        <f t="shared" si="2"/>
        <v>Consorci</v>
      </c>
      <c r="G82" t="s">
        <v>287</v>
      </c>
    </row>
    <row r="83" spans="1:7" x14ac:dyDescent="0.2">
      <c r="A83">
        <v>7530</v>
      </c>
      <c r="B83" t="s">
        <v>59</v>
      </c>
      <c r="C83" t="s">
        <v>228</v>
      </c>
      <c r="D83" t="s">
        <v>38</v>
      </c>
      <c r="E83" t="s">
        <v>229</v>
      </c>
      <c r="F83" t="str">
        <f t="shared" si="2"/>
        <v>Consorci</v>
      </c>
      <c r="G83" t="s">
        <v>287</v>
      </c>
    </row>
    <row r="84" spans="1:7" x14ac:dyDescent="0.2">
      <c r="A84">
        <v>7540</v>
      </c>
      <c r="B84" t="s">
        <v>103</v>
      </c>
      <c r="C84" t="s">
        <v>61</v>
      </c>
      <c r="D84" t="s">
        <v>38</v>
      </c>
      <c r="E84" t="s">
        <v>230</v>
      </c>
      <c r="F84" t="str">
        <f t="shared" si="2"/>
        <v>Consorci</v>
      </c>
      <c r="G84" t="s">
        <v>287</v>
      </c>
    </row>
    <row r="85" spans="1:7" x14ac:dyDescent="0.2">
      <c r="A85">
        <v>7545</v>
      </c>
      <c r="B85" t="s">
        <v>91</v>
      </c>
      <c r="C85" t="s">
        <v>61</v>
      </c>
      <c r="D85" t="s">
        <v>30</v>
      </c>
      <c r="E85" t="s">
        <v>230</v>
      </c>
      <c r="F85" t="str">
        <f t="shared" si="2"/>
        <v>Entitat de dret públic</v>
      </c>
      <c r="G85" t="s">
        <v>287</v>
      </c>
    </row>
    <row r="86" spans="1:7" x14ac:dyDescent="0.2">
      <c r="A86">
        <v>7550</v>
      </c>
      <c r="B86" t="s">
        <v>47</v>
      </c>
      <c r="C86" t="s">
        <v>44</v>
      </c>
      <c r="D86" t="s">
        <v>38</v>
      </c>
      <c r="E86" t="s">
        <v>1059</v>
      </c>
      <c r="F86" t="str">
        <f t="shared" si="2"/>
        <v>Consorci</v>
      </c>
      <c r="G86" t="s">
        <v>287</v>
      </c>
    </row>
    <row r="87" spans="1:7" x14ac:dyDescent="0.2">
      <c r="A87">
        <v>7560</v>
      </c>
      <c r="B87" t="s">
        <v>197</v>
      </c>
      <c r="C87" t="s">
        <v>63</v>
      </c>
      <c r="D87" t="s">
        <v>38</v>
      </c>
      <c r="E87" t="s">
        <v>1057</v>
      </c>
      <c r="F87" t="str">
        <f t="shared" si="2"/>
        <v>Consorci</v>
      </c>
      <c r="G87" t="s">
        <v>287</v>
      </c>
    </row>
    <row r="88" spans="1:7" x14ac:dyDescent="0.2">
      <c r="A88">
        <v>7565</v>
      </c>
      <c r="B88" t="s">
        <v>123</v>
      </c>
      <c r="C88" t="s">
        <v>63</v>
      </c>
      <c r="D88" t="s">
        <v>30</v>
      </c>
      <c r="E88" t="s">
        <v>1057</v>
      </c>
      <c r="F88" t="str">
        <f t="shared" si="2"/>
        <v>Entitat de dret públic</v>
      </c>
      <c r="G88" t="s">
        <v>287</v>
      </c>
    </row>
    <row r="89" spans="1:7" x14ac:dyDescent="0.2">
      <c r="A89">
        <v>7575</v>
      </c>
      <c r="B89" t="s">
        <v>143</v>
      </c>
      <c r="C89" t="s">
        <v>141</v>
      </c>
      <c r="D89" t="s">
        <v>30</v>
      </c>
      <c r="E89" t="s">
        <v>232</v>
      </c>
      <c r="F89" t="str">
        <f t="shared" si="2"/>
        <v>Entitat de dret públic</v>
      </c>
      <c r="G89" t="s">
        <v>287</v>
      </c>
    </row>
    <row r="90" spans="1:7" x14ac:dyDescent="0.2">
      <c r="A90">
        <v>7580</v>
      </c>
      <c r="B90" t="s">
        <v>71</v>
      </c>
      <c r="C90" t="s">
        <v>228</v>
      </c>
      <c r="D90" t="s">
        <v>39</v>
      </c>
      <c r="E90" t="s">
        <v>229</v>
      </c>
      <c r="F90" t="str">
        <f t="shared" si="2"/>
        <v>Fundació</v>
      </c>
      <c r="G90" t="s">
        <v>287</v>
      </c>
    </row>
    <row r="91" spans="1:7" x14ac:dyDescent="0.2">
      <c r="A91">
        <v>7585</v>
      </c>
      <c r="B91" t="s">
        <v>165</v>
      </c>
      <c r="C91" t="s">
        <v>52</v>
      </c>
      <c r="D91" t="s">
        <v>30</v>
      </c>
      <c r="E91" t="s">
        <v>231</v>
      </c>
      <c r="F91" t="str">
        <f t="shared" si="2"/>
        <v>Entitat de dret públic</v>
      </c>
      <c r="G91" t="s">
        <v>287</v>
      </c>
    </row>
    <row r="92" spans="1:7" x14ac:dyDescent="0.2">
      <c r="A92">
        <v>7590</v>
      </c>
      <c r="B92" t="s">
        <v>72</v>
      </c>
      <c r="C92" t="s">
        <v>228</v>
      </c>
      <c r="D92" t="s">
        <v>39</v>
      </c>
      <c r="E92" t="s">
        <v>229</v>
      </c>
      <c r="F92" t="str">
        <f t="shared" si="2"/>
        <v>Fundació</v>
      </c>
      <c r="G92" t="s">
        <v>287</v>
      </c>
    </row>
    <row r="93" spans="1:7" x14ac:dyDescent="0.2">
      <c r="A93">
        <v>7600</v>
      </c>
      <c r="B93" t="s">
        <v>73</v>
      </c>
      <c r="C93" t="s">
        <v>228</v>
      </c>
      <c r="D93" t="s">
        <v>39</v>
      </c>
      <c r="E93" t="s">
        <v>229</v>
      </c>
      <c r="F93" t="str">
        <f t="shared" si="2"/>
        <v>Fundació</v>
      </c>
      <c r="G93" t="s">
        <v>287</v>
      </c>
    </row>
    <row r="94" spans="1:7" x14ac:dyDescent="0.2">
      <c r="A94">
        <v>7610</v>
      </c>
      <c r="B94" t="s">
        <v>74</v>
      </c>
      <c r="C94" t="s">
        <v>228</v>
      </c>
      <c r="D94" t="s">
        <v>39</v>
      </c>
      <c r="E94" t="s">
        <v>229</v>
      </c>
      <c r="F94" t="str">
        <f t="shared" si="2"/>
        <v>Fundació</v>
      </c>
      <c r="G94" t="s">
        <v>287</v>
      </c>
    </row>
    <row r="95" spans="1:7" x14ac:dyDescent="0.2">
      <c r="A95">
        <v>7620</v>
      </c>
      <c r="B95" t="s">
        <v>285</v>
      </c>
      <c r="C95" t="s">
        <v>29</v>
      </c>
      <c r="D95" t="s">
        <v>39</v>
      </c>
      <c r="E95" t="s">
        <v>227</v>
      </c>
      <c r="F95" t="str">
        <f t="shared" si="2"/>
        <v>Fundació</v>
      </c>
      <c r="G95" t="s">
        <v>287</v>
      </c>
    </row>
    <row r="96" spans="1:7" x14ac:dyDescent="0.2">
      <c r="A96">
        <v>7625</v>
      </c>
      <c r="B96" t="s">
        <v>149</v>
      </c>
      <c r="C96" t="s">
        <v>141</v>
      </c>
      <c r="D96" t="s">
        <v>38</v>
      </c>
      <c r="E96" t="s">
        <v>232</v>
      </c>
      <c r="F96" t="str">
        <f t="shared" si="2"/>
        <v>Consorci</v>
      </c>
      <c r="G96" t="s">
        <v>287</v>
      </c>
    </row>
    <row r="97" spans="1:7" x14ac:dyDescent="0.2">
      <c r="A97">
        <v>7635</v>
      </c>
      <c r="B97" t="s">
        <v>110</v>
      </c>
      <c r="C97" t="s">
        <v>61</v>
      </c>
      <c r="D97" t="s">
        <v>39</v>
      </c>
      <c r="E97" t="s">
        <v>230</v>
      </c>
      <c r="F97" t="str">
        <f t="shared" si="2"/>
        <v>Fundació</v>
      </c>
      <c r="G97" t="s">
        <v>287</v>
      </c>
    </row>
    <row r="98" spans="1:7" x14ac:dyDescent="0.2">
      <c r="A98">
        <v>7660</v>
      </c>
      <c r="B98" t="s">
        <v>199</v>
      </c>
      <c r="C98" t="s">
        <v>228</v>
      </c>
      <c r="D98" t="s">
        <v>39</v>
      </c>
      <c r="E98" t="s">
        <v>229</v>
      </c>
      <c r="F98" t="str">
        <f t="shared" si="2"/>
        <v>Fundació</v>
      </c>
      <c r="G98" t="s">
        <v>287</v>
      </c>
    </row>
    <row r="99" spans="1:7" x14ac:dyDescent="0.2">
      <c r="A99">
        <v>7670</v>
      </c>
      <c r="B99" t="s">
        <v>93</v>
      </c>
      <c r="C99" t="s">
        <v>61</v>
      </c>
      <c r="D99" t="s">
        <v>35</v>
      </c>
      <c r="E99" t="s">
        <v>230</v>
      </c>
      <c r="F99" t="str">
        <f t="shared" si="2"/>
        <v>Societat mercantil</v>
      </c>
      <c r="G99" t="s">
        <v>287</v>
      </c>
    </row>
    <row r="100" spans="1:7" x14ac:dyDescent="0.2">
      <c r="A100">
        <v>7695</v>
      </c>
      <c r="B100" t="s">
        <v>129</v>
      </c>
      <c r="C100" t="s">
        <v>63</v>
      </c>
      <c r="D100" t="s">
        <v>35</v>
      </c>
      <c r="E100" t="s">
        <v>1057</v>
      </c>
      <c r="F100" t="str">
        <f t="shared" si="2"/>
        <v>Societat mercantil</v>
      </c>
      <c r="G100" t="s">
        <v>287</v>
      </c>
    </row>
    <row r="101" spans="1:7" x14ac:dyDescent="0.2">
      <c r="A101">
        <v>7705</v>
      </c>
      <c r="B101" t="s">
        <v>190</v>
      </c>
      <c r="C101" t="s">
        <v>29</v>
      </c>
      <c r="D101" t="s">
        <v>30</v>
      </c>
      <c r="E101" t="s">
        <v>227</v>
      </c>
      <c r="F101" t="str">
        <f t="shared" ref="F101:F131" si="3">IF(D101="EDP","Entitat de dret públic",IF(D101="SM","Societat mercantil",IF(D101="Cons.","Consorci",IF(D101="Fund.","Fundació",D101))))</f>
        <v>Entitat de dret públic</v>
      </c>
      <c r="G101" t="s">
        <v>287</v>
      </c>
    </row>
    <row r="102" spans="1:7" x14ac:dyDescent="0.2">
      <c r="A102">
        <v>7720</v>
      </c>
      <c r="B102" t="s">
        <v>133</v>
      </c>
      <c r="C102" t="s">
        <v>63</v>
      </c>
      <c r="D102" t="s">
        <v>38</v>
      </c>
      <c r="E102" t="s">
        <v>1057</v>
      </c>
      <c r="F102" t="str">
        <f t="shared" si="3"/>
        <v>Consorci</v>
      </c>
      <c r="G102" t="s">
        <v>287</v>
      </c>
    </row>
    <row r="103" spans="1:7" x14ac:dyDescent="0.2">
      <c r="A103">
        <v>7735</v>
      </c>
      <c r="B103" t="s">
        <v>196</v>
      </c>
      <c r="C103" t="s">
        <v>63</v>
      </c>
      <c r="D103" t="s">
        <v>39</v>
      </c>
      <c r="E103" t="s">
        <v>1057</v>
      </c>
      <c r="F103" t="str">
        <f t="shared" si="3"/>
        <v>Fundació</v>
      </c>
      <c r="G103" t="s">
        <v>287</v>
      </c>
    </row>
    <row r="104" spans="1:7" x14ac:dyDescent="0.2">
      <c r="A104">
        <v>7750</v>
      </c>
      <c r="B104" t="s">
        <v>203</v>
      </c>
      <c r="C104" t="s">
        <v>61</v>
      </c>
      <c r="D104" t="s">
        <v>35</v>
      </c>
      <c r="E104" t="s">
        <v>230</v>
      </c>
      <c r="F104" t="str">
        <f t="shared" si="3"/>
        <v>Societat mercantil</v>
      </c>
      <c r="G104" t="s">
        <v>287</v>
      </c>
    </row>
    <row r="105" spans="1:7" x14ac:dyDescent="0.2">
      <c r="A105">
        <v>7760</v>
      </c>
      <c r="B105" t="s">
        <v>200</v>
      </c>
      <c r="C105" t="s">
        <v>228</v>
      </c>
      <c r="D105" t="s">
        <v>39</v>
      </c>
      <c r="E105" t="s">
        <v>229</v>
      </c>
      <c r="F105" t="str">
        <f t="shared" si="3"/>
        <v>Fundació</v>
      </c>
      <c r="G105" t="s">
        <v>287</v>
      </c>
    </row>
    <row r="106" spans="1:7" x14ac:dyDescent="0.2">
      <c r="A106">
        <v>7785</v>
      </c>
      <c r="B106" t="s">
        <v>104</v>
      </c>
      <c r="C106" t="s">
        <v>61</v>
      </c>
      <c r="D106" t="s">
        <v>38</v>
      </c>
      <c r="E106" t="s">
        <v>230</v>
      </c>
      <c r="F106" t="str">
        <f t="shared" si="3"/>
        <v>Consorci</v>
      </c>
      <c r="G106" t="s">
        <v>287</v>
      </c>
    </row>
    <row r="107" spans="1:7" x14ac:dyDescent="0.2">
      <c r="A107">
        <v>7870</v>
      </c>
      <c r="B107" t="s">
        <v>80</v>
      </c>
      <c r="C107" t="s">
        <v>81</v>
      </c>
      <c r="D107" t="s">
        <v>38</v>
      </c>
      <c r="E107" t="s">
        <v>1066</v>
      </c>
      <c r="F107" t="str">
        <f t="shared" si="3"/>
        <v>Consorci</v>
      </c>
      <c r="G107" t="s">
        <v>287</v>
      </c>
    </row>
    <row r="108" spans="1:7" x14ac:dyDescent="0.2">
      <c r="A108">
        <v>7900</v>
      </c>
      <c r="B108" t="s">
        <v>159</v>
      </c>
      <c r="C108" t="s">
        <v>160</v>
      </c>
      <c r="D108" t="s">
        <v>30</v>
      </c>
      <c r="E108" t="s">
        <v>1062</v>
      </c>
      <c r="F108" t="str">
        <f t="shared" si="3"/>
        <v>Entitat de dret públic</v>
      </c>
      <c r="G108" t="s">
        <v>287</v>
      </c>
    </row>
    <row r="109" spans="1:7" x14ac:dyDescent="0.2">
      <c r="A109">
        <v>7910</v>
      </c>
      <c r="B109" t="s">
        <v>54</v>
      </c>
      <c r="C109" t="s">
        <v>50</v>
      </c>
      <c r="D109" t="s">
        <v>30</v>
      </c>
      <c r="E109" t="s">
        <v>1054</v>
      </c>
      <c r="F109" t="str">
        <f t="shared" si="3"/>
        <v>Entitat de dret públic</v>
      </c>
      <c r="G109" t="s">
        <v>287</v>
      </c>
    </row>
    <row r="110" spans="1:7" x14ac:dyDescent="0.2">
      <c r="A110">
        <v>7920</v>
      </c>
      <c r="B110" t="s">
        <v>105</v>
      </c>
      <c r="C110" t="s">
        <v>61</v>
      </c>
      <c r="D110" t="s">
        <v>38</v>
      </c>
      <c r="E110" t="s">
        <v>230</v>
      </c>
      <c r="F110" t="str">
        <f t="shared" si="3"/>
        <v>Consorci</v>
      </c>
      <c r="G110" t="s">
        <v>287</v>
      </c>
    </row>
    <row r="111" spans="1:7" x14ac:dyDescent="0.2">
      <c r="A111">
        <v>7930</v>
      </c>
      <c r="B111" t="s">
        <v>290</v>
      </c>
      <c r="C111" t="s">
        <v>63</v>
      </c>
      <c r="D111" t="s">
        <v>35</v>
      </c>
      <c r="E111" t="s">
        <v>1057</v>
      </c>
      <c r="F111" t="str">
        <f t="shared" si="3"/>
        <v>Societat mercantil</v>
      </c>
      <c r="G111" t="s">
        <v>287</v>
      </c>
    </row>
    <row r="112" spans="1:7" x14ac:dyDescent="0.2">
      <c r="A112">
        <v>7940</v>
      </c>
      <c r="B112" t="s">
        <v>161</v>
      </c>
      <c r="C112" t="s">
        <v>160</v>
      </c>
      <c r="D112" t="s">
        <v>30</v>
      </c>
      <c r="E112" t="s">
        <v>1062</v>
      </c>
      <c r="F112" t="str">
        <f t="shared" si="3"/>
        <v>Entitat de dret públic</v>
      </c>
      <c r="G112" t="s">
        <v>287</v>
      </c>
    </row>
    <row r="113" spans="1:7" x14ac:dyDescent="0.2">
      <c r="A113">
        <v>7960</v>
      </c>
      <c r="B113" t="s">
        <v>134</v>
      </c>
      <c r="C113" t="s">
        <v>63</v>
      </c>
      <c r="D113" t="s">
        <v>38</v>
      </c>
      <c r="E113" t="s">
        <v>1057</v>
      </c>
      <c r="F113" t="str">
        <f t="shared" si="3"/>
        <v>Consorci</v>
      </c>
      <c r="G113" t="s">
        <v>287</v>
      </c>
    </row>
    <row r="114" spans="1:7" x14ac:dyDescent="0.2">
      <c r="A114">
        <v>7970</v>
      </c>
      <c r="B114" t="s">
        <v>144</v>
      </c>
      <c r="C114" t="s">
        <v>141</v>
      </c>
      <c r="D114" t="s">
        <v>30</v>
      </c>
      <c r="E114" t="s">
        <v>232</v>
      </c>
      <c r="F114" t="str">
        <f t="shared" si="3"/>
        <v>Entitat de dret públic</v>
      </c>
      <c r="G114" t="s">
        <v>287</v>
      </c>
    </row>
    <row r="115" spans="1:7" x14ac:dyDescent="0.2">
      <c r="A115">
        <v>8030</v>
      </c>
      <c r="B115" t="s">
        <v>217</v>
      </c>
      <c r="C115" t="s">
        <v>1064</v>
      </c>
      <c r="D115" t="s">
        <v>38</v>
      </c>
      <c r="E115" t="s">
        <v>1065</v>
      </c>
      <c r="F115" t="str">
        <f t="shared" si="3"/>
        <v>Consorci</v>
      </c>
      <c r="G115" t="s">
        <v>287</v>
      </c>
    </row>
    <row r="116" spans="1:7" x14ac:dyDescent="0.2">
      <c r="A116">
        <v>8060</v>
      </c>
      <c r="B116" t="s">
        <v>43</v>
      </c>
      <c r="C116" t="s">
        <v>44</v>
      </c>
      <c r="D116" t="s">
        <v>30</v>
      </c>
      <c r="E116" t="s">
        <v>1059</v>
      </c>
      <c r="F116" t="str">
        <f t="shared" si="3"/>
        <v>Entitat de dret públic</v>
      </c>
      <c r="G116" t="s">
        <v>287</v>
      </c>
    </row>
    <row r="117" spans="1:7" x14ac:dyDescent="0.2">
      <c r="A117">
        <v>8080</v>
      </c>
      <c r="B117" t="s">
        <v>201</v>
      </c>
      <c r="C117" t="s">
        <v>50</v>
      </c>
      <c r="D117" t="s">
        <v>39</v>
      </c>
      <c r="E117" t="s">
        <v>1054</v>
      </c>
      <c r="F117" t="str">
        <f t="shared" si="3"/>
        <v>Fundació</v>
      </c>
      <c r="G117" t="s">
        <v>287</v>
      </c>
    </row>
    <row r="118" spans="1:7" x14ac:dyDescent="0.2">
      <c r="A118">
        <v>8120</v>
      </c>
      <c r="B118" t="s">
        <v>135</v>
      </c>
      <c r="C118" t="s">
        <v>63</v>
      </c>
      <c r="D118" t="s">
        <v>38</v>
      </c>
      <c r="E118" t="s">
        <v>1057</v>
      </c>
      <c r="F118" t="str">
        <f t="shared" si="3"/>
        <v>Consorci</v>
      </c>
      <c r="G118" t="s">
        <v>287</v>
      </c>
    </row>
    <row r="119" spans="1:7" x14ac:dyDescent="0.2">
      <c r="A119">
        <v>8140</v>
      </c>
      <c r="B119" t="s">
        <v>45</v>
      </c>
      <c r="C119" t="s">
        <v>33</v>
      </c>
      <c r="D119" t="s">
        <v>30</v>
      </c>
      <c r="E119" t="s">
        <v>1061</v>
      </c>
      <c r="F119" t="str">
        <f t="shared" si="3"/>
        <v>Entitat de dret públic</v>
      </c>
      <c r="G119" t="s">
        <v>287</v>
      </c>
    </row>
    <row r="120" spans="1:7" x14ac:dyDescent="0.2">
      <c r="A120">
        <v>8150</v>
      </c>
      <c r="B120" t="s">
        <v>136</v>
      </c>
      <c r="C120" t="s">
        <v>63</v>
      </c>
      <c r="D120" t="s">
        <v>38</v>
      </c>
      <c r="E120" t="s">
        <v>1057</v>
      </c>
      <c r="F120" t="str">
        <f t="shared" si="3"/>
        <v>Consorci</v>
      </c>
      <c r="G120" t="s">
        <v>287</v>
      </c>
    </row>
    <row r="121" spans="1:7" x14ac:dyDescent="0.2">
      <c r="A121">
        <v>8170</v>
      </c>
      <c r="B121" t="s">
        <v>282</v>
      </c>
      <c r="C121" t="s">
        <v>63</v>
      </c>
      <c r="D121" t="s">
        <v>38</v>
      </c>
      <c r="E121" t="s">
        <v>1057</v>
      </c>
      <c r="F121" t="str">
        <f t="shared" si="3"/>
        <v>Consorci</v>
      </c>
      <c r="G121" t="s">
        <v>287</v>
      </c>
    </row>
    <row r="122" spans="1:7" x14ac:dyDescent="0.2">
      <c r="A122">
        <v>8180</v>
      </c>
      <c r="B122" t="s">
        <v>213</v>
      </c>
      <c r="C122" t="s">
        <v>63</v>
      </c>
      <c r="D122" t="s">
        <v>38</v>
      </c>
      <c r="E122" t="s">
        <v>1057</v>
      </c>
      <c r="F122" t="str">
        <f t="shared" si="3"/>
        <v>Consorci</v>
      </c>
      <c r="G122" t="s">
        <v>287</v>
      </c>
    </row>
    <row r="123" spans="1:7" x14ac:dyDescent="0.2">
      <c r="A123">
        <v>8190</v>
      </c>
      <c r="B123" t="s">
        <v>214</v>
      </c>
      <c r="C123" t="s">
        <v>63</v>
      </c>
      <c r="D123" t="s">
        <v>38</v>
      </c>
      <c r="E123" t="s">
        <v>1057</v>
      </c>
      <c r="F123" t="str">
        <f t="shared" si="3"/>
        <v>Consorci</v>
      </c>
      <c r="G123" t="s">
        <v>287</v>
      </c>
    </row>
    <row r="124" spans="1:7" x14ac:dyDescent="0.2">
      <c r="A124">
        <v>8220</v>
      </c>
      <c r="B124" t="s">
        <v>82</v>
      </c>
      <c r="C124" t="s">
        <v>81</v>
      </c>
      <c r="D124" t="s">
        <v>39</v>
      </c>
      <c r="E124" t="s">
        <v>1066</v>
      </c>
      <c r="F124" t="str">
        <f t="shared" si="3"/>
        <v>Fundació</v>
      </c>
      <c r="G124" t="s">
        <v>287</v>
      </c>
    </row>
    <row r="125" spans="1:7" x14ac:dyDescent="0.2">
      <c r="A125">
        <v>8230</v>
      </c>
      <c r="B125" t="s">
        <v>202</v>
      </c>
      <c r="C125" t="s">
        <v>81</v>
      </c>
      <c r="D125" t="s">
        <v>39</v>
      </c>
      <c r="E125" t="s">
        <v>1066</v>
      </c>
      <c r="F125" t="str">
        <f t="shared" si="3"/>
        <v>Fundació</v>
      </c>
      <c r="G125" t="s">
        <v>287</v>
      </c>
    </row>
    <row r="126" spans="1:7" x14ac:dyDescent="0.2">
      <c r="A126">
        <v>8240</v>
      </c>
      <c r="B126" t="s">
        <v>151</v>
      </c>
      <c r="C126" t="s">
        <v>141</v>
      </c>
      <c r="D126" t="s">
        <v>39</v>
      </c>
      <c r="E126" t="s">
        <v>232</v>
      </c>
      <c r="F126" t="str">
        <f t="shared" si="3"/>
        <v>Fundació</v>
      </c>
      <c r="G126" t="s">
        <v>287</v>
      </c>
    </row>
    <row r="127" spans="1:7" x14ac:dyDescent="0.2">
      <c r="A127">
        <v>8270</v>
      </c>
      <c r="B127" t="s">
        <v>111</v>
      </c>
      <c r="C127" t="s">
        <v>61</v>
      </c>
      <c r="D127" t="s">
        <v>39</v>
      </c>
      <c r="E127" t="s">
        <v>230</v>
      </c>
      <c r="F127" t="str">
        <f t="shared" si="3"/>
        <v>Fundació</v>
      </c>
      <c r="G127" t="s">
        <v>287</v>
      </c>
    </row>
    <row r="128" spans="1:7" x14ac:dyDescent="0.2">
      <c r="A128">
        <v>8290</v>
      </c>
      <c r="B128" t="s">
        <v>112</v>
      </c>
      <c r="C128" t="s">
        <v>61</v>
      </c>
      <c r="D128" t="s">
        <v>39</v>
      </c>
      <c r="E128" t="s">
        <v>230</v>
      </c>
      <c r="F128" t="str">
        <f t="shared" si="3"/>
        <v>Fundació</v>
      </c>
      <c r="G128" t="s">
        <v>287</v>
      </c>
    </row>
    <row r="129" spans="1:7" x14ac:dyDescent="0.2">
      <c r="A129">
        <v>8300</v>
      </c>
      <c r="B129" t="s">
        <v>113</v>
      </c>
      <c r="C129" t="s">
        <v>61</v>
      </c>
      <c r="D129" t="s">
        <v>39</v>
      </c>
      <c r="E129" t="s">
        <v>230</v>
      </c>
      <c r="F129" t="str">
        <f t="shared" si="3"/>
        <v>Fundació</v>
      </c>
      <c r="G129" t="s">
        <v>287</v>
      </c>
    </row>
    <row r="130" spans="1:7" x14ac:dyDescent="0.2">
      <c r="A130">
        <v>8330</v>
      </c>
      <c r="B130" t="s">
        <v>1067</v>
      </c>
      <c r="C130" t="s">
        <v>61</v>
      </c>
      <c r="D130" t="s">
        <v>39</v>
      </c>
      <c r="E130" t="s">
        <v>230</v>
      </c>
      <c r="F130" t="str">
        <f t="shared" si="3"/>
        <v>Fundació</v>
      </c>
      <c r="G130" t="s">
        <v>287</v>
      </c>
    </row>
    <row r="131" spans="1:7" x14ac:dyDescent="0.2">
      <c r="A131">
        <v>8390</v>
      </c>
      <c r="B131" t="s">
        <v>169</v>
      </c>
      <c r="C131" t="s">
        <v>52</v>
      </c>
      <c r="D131" t="s">
        <v>38</v>
      </c>
      <c r="E131" t="s">
        <v>231</v>
      </c>
      <c r="F131" t="str">
        <f t="shared" si="3"/>
        <v>Consorci</v>
      </c>
      <c r="G131" t="s">
        <v>287</v>
      </c>
    </row>
    <row r="132" spans="1:7" x14ac:dyDescent="0.2">
      <c r="A132">
        <v>8440</v>
      </c>
      <c r="B132" t="s">
        <v>67</v>
      </c>
      <c r="C132" t="s">
        <v>228</v>
      </c>
      <c r="D132" t="s">
        <v>38</v>
      </c>
      <c r="E132" t="s">
        <v>229</v>
      </c>
      <c r="F132" t="str">
        <f t="shared" ref="F132:F161" si="4">IF(D132="EDP","Entitat de dret públic",IF(D132="SM","Societat mercantil",IF(D132="Cons.","Consorci",IF(D132="Fund.","Fundació",D132))))</f>
        <v>Consorci</v>
      </c>
      <c r="G132" t="s">
        <v>287</v>
      </c>
    </row>
    <row r="133" spans="1:7" x14ac:dyDescent="0.2">
      <c r="A133">
        <v>8450</v>
      </c>
      <c r="B133" t="s">
        <v>68</v>
      </c>
      <c r="C133" t="s">
        <v>228</v>
      </c>
      <c r="D133" t="s">
        <v>38</v>
      </c>
      <c r="E133" t="s">
        <v>229</v>
      </c>
      <c r="F133" t="str">
        <f t="shared" si="4"/>
        <v>Consorci</v>
      </c>
      <c r="G133" t="s">
        <v>287</v>
      </c>
    </row>
    <row r="134" spans="1:7" x14ac:dyDescent="0.2">
      <c r="A134">
        <v>8460</v>
      </c>
      <c r="B134" t="s">
        <v>75</v>
      </c>
      <c r="C134" t="s">
        <v>228</v>
      </c>
      <c r="D134" t="s">
        <v>39</v>
      </c>
      <c r="E134" t="s">
        <v>229</v>
      </c>
      <c r="F134" t="str">
        <f t="shared" si="4"/>
        <v>Fundació</v>
      </c>
      <c r="G134" t="s">
        <v>287</v>
      </c>
    </row>
    <row r="135" spans="1:7" x14ac:dyDescent="0.2">
      <c r="A135">
        <v>8470</v>
      </c>
      <c r="B135" t="s">
        <v>76</v>
      </c>
      <c r="C135" t="s">
        <v>228</v>
      </c>
      <c r="D135" t="s">
        <v>39</v>
      </c>
      <c r="E135" t="s">
        <v>229</v>
      </c>
      <c r="F135" t="str">
        <f t="shared" si="4"/>
        <v>Fundació</v>
      </c>
      <c r="G135" t="s">
        <v>287</v>
      </c>
    </row>
    <row r="136" spans="1:7" x14ac:dyDescent="0.2">
      <c r="A136">
        <v>8480</v>
      </c>
      <c r="B136" t="s">
        <v>77</v>
      </c>
      <c r="C136" t="s">
        <v>228</v>
      </c>
      <c r="D136" t="s">
        <v>39</v>
      </c>
      <c r="E136" t="s">
        <v>229</v>
      </c>
      <c r="F136" t="str">
        <f t="shared" si="4"/>
        <v>Fundació</v>
      </c>
      <c r="G136" t="s">
        <v>287</v>
      </c>
    </row>
    <row r="137" spans="1:7" x14ac:dyDescent="0.2">
      <c r="A137">
        <v>8490</v>
      </c>
      <c r="B137" t="s">
        <v>78</v>
      </c>
      <c r="C137" t="s">
        <v>228</v>
      </c>
      <c r="D137" t="s">
        <v>39</v>
      </c>
      <c r="E137" t="s">
        <v>229</v>
      </c>
      <c r="F137" t="str">
        <f t="shared" si="4"/>
        <v>Fundació</v>
      </c>
      <c r="G137" t="s">
        <v>287</v>
      </c>
    </row>
    <row r="138" spans="1:7" x14ac:dyDescent="0.2">
      <c r="A138">
        <v>8500</v>
      </c>
      <c r="B138" t="s">
        <v>163</v>
      </c>
      <c r="C138" t="s">
        <v>160</v>
      </c>
      <c r="D138" t="s">
        <v>38</v>
      </c>
      <c r="E138" t="s">
        <v>1062</v>
      </c>
      <c r="F138" t="str">
        <f t="shared" si="4"/>
        <v>Consorci</v>
      </c>
      <c r="G138" t="s">
        <v>287</v>
      </c>
    </row>
    <row r="139" spans="1:7" x14ac:dyDescent="0.2">
      <c r="A139">
        <v>8510</v>
      </c>
      <c r="B139" t="s">
        <v>137</v>
      </c>
      <c r="C139" t="s">
        <v>63</v>
      </c>
      <c r="D139" t="s">
        <v>38</v>
      </c>
      <c r="E139" t="s">
        <v>1057</v>
      </c>
      <c r="F139" t="str">
        <f t="shared" si="4"/>
        <v>Consorci</v>
      </c>
      <c r="G139" t="s">
        <v>287</v>
      </c>
    </row>
    <row r="140" spans="1:7" x14ac:dyDescent="0.2">
      <c r="A140">
        <v>8520</v>
      </c>
      <c r="B140" t="s">
        <v>138</v>
      </c>
      <c r="C140" t="s">
        <v>153</v>
      </c>
      <c r="D140" t="s">
        <v>38</v>
      </c>
      <c r="E140" t="s">
        <v>1058</v>
      </c>
      <c r="F140" t="str">
        <f t="shared" si="4"/>
        <v>Consorci</v>
      </c>
      <c r="G140" t="s">
        <v>287</v>
      </c>
    </row>
    <row r="141" spans="1:7" x14ac:dyDescent="0.2">
      <c r="A141">
        <v>8570</v>
      </c>
      <c r="B141" t="s">
        <v>157</v>
      </c>
      <c r="C141" t="s">
        <v>153</v>
      </c>
      <c r="D141" t="s">
        <v>38</v>
      </c>
      <c r="E141" t="s">
        <v>1058</v>
      </c>
      <c r="F141" t="str">
        <f t="shared" si="4"/>
        <v>Consorci</v>
      </c>
      <c r="G141" t="s">
        <v>287</v>
      </c>
    </row>
    <row r="142" spans="1:7" x14ac:dyDescent="0.2">
      <c r="A142">
        <v>8620</v>
      </c>
      <c r="B142" t="s">
        <v>168</v>
      </c>
      <c r="C142" t="s">
        <v>1055</v>
      </c>
      <c r="D142" t="s">
        <v>35</v>
      </c>
      <c r="E142" t="s">
        <v>1056</v>
      </c>
      <c r="F142" t="str">
        <f t="shared" si="4"/>
        <v>Societat mercantil</v>
      </c>
      <c r="G142" t="s">
        <v>287</v>
      </c>
    </row>
    <row r="143" spans="1:7" x14ac:dyDescent="0.2">
      <c r="A143">
        <v>8630</v>
      </c>
      <c r="B143" t="s">
        <v>116</v>
      </c>
      <c r="C143" t="s">
        <v>117</v>
      </c>
      <c r="D143" t="s">
        <v>30</v>
      </c>
      <c r="E143" t="s">
        <v>1068</v>
      </c>
      <c r="F143" t="str">
        <f t="shared" si="4"/>
        <v>Entitat de dret públic</v>
      </c>
      <c r="G143" t="s">
        <v>287</v>
      </c>
    </row>
    <row r="144" spans="1:7" x14ac:dyDescent="0.2">
      <c r="A144">
        <v>8650</v>
      </c>
      <c r="B144" t="s">
        <v>193</v>
      </c>
      <c r="C144" t="s">
        <v>50</v>
      </c>
      <c r="D144" t="s">
        <v>35</v>
      </c>
      <c r="E144" t="s">
        <v>1054</v>
      </c>
      <c r="F144" t="str">
        <f t="shared" si="4"/>
        <v>Societat mercantil</v>
      </c>
      <c r="G144" t="s">
        <v>287</v>
      </c>
    </row>
    <row r="145" spans="1:7" x14ac:dyDescent="0.2">
      <c r="A145">
        <v>8720</v>
      </c>
      <c r="B145" t="s">
        <v>130</v>
      </c>
      <c r="C145" t="s">
        <v>63</v>
      </c>
      <c r="D145" t="s">
        <v>35</v>
      </c>
      <c r="E145" t="s">
        <v>1057</v>
      </c>
      <c r="F145" t="str">
        <f t="shared" si="4"/>
        <v>Societat mercantil</v>
      </c>
      <c r="G145" t="s">
        <v>287</v>
      </c>
    </row>
    <row r="146" spans="1:7" x14ac:dyDescent="0.2">
      <c r="A146">
        <v>8755</v>
      </c>
      <c r="B146" t="s">
        <v>166</v>
      </c>
      <c r="C146" t="s">
        <v>52</v>
      </c>
      <c r="D146" t="s">
        <v>30</v>
      </c>
      <c r="E146" t="s">
        <v>231</v>
      </c>
      <c r="F146" t="str">
        <f t="shared" si="4"/>
        <v>Entitat de dret públic</v>
      </c>
      <c r="G146" t="s">
        <v>287</v>
      </c>
    </row>
    <row r="147" spans="1:7" x14ac:dyDescent="0.2">
      <c r="A147">
        <v>8775</v>
      </c>
      <c r="B147" t="s">
        <v>170</v>
      </c>
      <c r="C147" t="s">
        <v>52</v>
      </c>
      <c r="D147" t="s">
        <v>38</v>
      </c>
      <c r="E147" t="s">
        <v>231</v>
      </c>
      <c r="F147" t="str">
        <f t="shared" si="4"/>
        <v>Consorci</v>
      </c>
      <c r="G147" t="s">
        <v>287</v>
      </c>
    </row>
    <row r="148" spans="1:7" x14ac:dyDescent="0.2">
      <c r="A148">
        <v>8780</v>
      </c>
      <c r="B148" t="s">
        <v>40</v>
      </c>
      <c r="C148" t="s">
        <v>29</v>
      </c>
      <c r="D148" t="s">
        <v>39</v>
      </c>
      <c r="E148" t="s">
        <v>227</v>
      </c>
      <c r="F148" t="str">
        <f t="shared" si="4"/>
        <v>Fundació</v>
      </c>
      <c r="G148" t="s">
        <v>287</v>
      </c>
    </row>
    <row r="149" spans="1:7" x14ac:dyDescent="0.2">
      <c r="A149">
        <v>8785</v>
      </c>
      <c r="B149" t="s">
        <v>37</v>
      </c>
      <c r="C149" t="s">
        <v>1055</v>
      </c>
      <c r="D149" t="s">
        <v>35</v>
      </c>
      <c r="E149" t="s">
        <v>1056</v>
      </c>
      <c r="F149" t="str">
        <f t="shared" si="4"/>
        <v>Societat mercantil</v>
      </c>
      <c r="G149" t="s">
        <v>287</v>
      </c>
    </row>
    <row r="150" spans="1:7" x14ac:dyDescent="0.2">
      <c r="A150">
        <v>8820</v>
      </c>
      <c r="B150" t="s">
        <v>114</v>
      </c>
      <c r="C150" t="s">
        <v>61</v>
      </c>
      <c r="D150" t="s">
        <v>39</v>
      </c>
      <c r="E150" t="s">
        <v>230</v>
      </c>
      <c r="F150" t="str">
        <f t="shared" si="4"/>
        <v>Fundació</v>
      </c>
      <c r="G150" t="s">
        <v>287</v>
      </c>
    </row>
    <row r="151" spans="1:7" x14ac:dyDescent="0.2">
      <c r="A151">
        <v>8840</v>
      </c>
      <c r="B151" t="s">
        <v>289</v>
      </c>
      <c r="C151" t="s">
        <v>61</v>
      </c>
      <c r="D151" t="s">
        <v>39</v>
      </c>
      <c r="E151" t="s">
        <v>230</v>
      </c>
      <c r="F151" t="str">
        <f t="shared" si="4"/>
        <v>Fundació</v>
      </c>
      <c r="G151" t="s">
        <v>287</v>
      </c>
    </row>
    <row r="152" spans="1:7" x14ac:dyDescent="0.2">
      <c r="A152">
        <v>8855</v>
      </c>
      <c r="B152" t="s">
        <v>94</v>
      </c>
      <c r="C152" t="s">
        <v>61</v>
      </c>
      <c r="D152" t="s">
        <v>35</v>
      </c>
      <c r="E152" t="s">
        <v>230</v>
      </c>
      <c r="F152" t="str">
        <f t="shared" si="4"/>
        <v>Societat mercantil</v>
      </c>
      <c r="G152" t="s">
        <v>287</v>
      </c>
    </row>
    <row r="153" spans="1:7" x14ac:dyDescent="0.2">
      <c r="A153">
        <v>8875</v>
      </c>
      <c r="B153" t="s">
        <v>106</v>
      </c>
      <c r="C153" t="s">
        <v>61</v>
      </c>
      <c r="D153" t="s">
        <v>38</v>
      </c>
      <c r="E153" t="s">
        <v>230</v>
      </c>
      <c r="F153" t="str">
        <f t="shared" si="4"/>
        <v>Consorci</v>
      </c>
      <c r="G153" t="s">
        <v>287</v>
      </c>
    </row>
    <row r="154" spans="1:7" x14ac:dyDescent="0.2">
      <c r="A154">
        <v>8895</v>
      </c>
      <c r="B154" t="s">
        <v>222</v>
      </c>
      <c r="C154" t="s">
        <v>63</v>
      </c>
      <c r="D154" t="s">
        <v>39</v>
      </c>
      <c r="E154" t="s">
        <v>1057</v>
      </c>
      <c r="F154" t="str">
        <f t="shared" si="4"/>
        <v>Fundació</v>
      </c>
      <c r="G154" t="s">
        <v>287</v>
      </c>
    </row>
    <row r="155" spans="1:7" x14ac:dyDescent="0.2">
      <c r="A155">
        <v>8915</v>
      </c>
      <c r="B155" t="s">
        <v>234</v>
      </c>
      <c r="C155" t="s">
        <v>228</v>
      </c>
      <c r="D155" t="s">
        <v>39</v>
      </c>
      <c r="E155" t="s">
        <v>229</v>
      </c>
      <c r="F155" t="str">
        <f t="shared" si="4"/>
        <v>Fundació</v>
      </c>
      <c r="G155" t="s">
        <v>287</v>
      </c>
    </row>
    <row r="156" spans="1:7" x14ac:dyDescent="0.2">
      <c r="A156">
        <v>8930</v>
      </c>
      <c r="B156" t="s">
        <v>48</v>
      </c>
      <c r="C156" t="s">
        <v>44</v>
      </c>
      <c r="D156" t="s">
        <v>38</v>
      </c>
      <c r="E156" t="s">
        <v>1059</v>
      </c>
      <c r="F156" t="str">
        <f t="shared" si="4"/>
        <v>Consorci</v>
      </c>
      <c r="G156" t="s">
        <v>287</v>
      </c>
    </row>
    <row r="157" spans="1:7" x14ac:dyDescent="0.2">
      <c r="A157">
        <v>8950</v>
      </c>
      <c r="B157" t="s">
        <v>150</v>
      </c>
      <c r="C157" t="s">
        <v>141</v>
      </c>
      <c r="D157" t="s">
        <v>38</v>
      </c>
      <c r="E157" t="s">
        <v>232</v>
      </c>
      <c r="F157" t="str">
        <f t="shared" si="4"/>
        <v>Consorci</v>
      </c>
      <c r="G157" t="s">
        <v>287</v>
      </c>
    </row>
    <row r="158" spans="1:7" x14ac:dyDescent="0.2">
      <c r="A158">
        <v>8980</v>
      </c>
      <c r="B158" t="s">
        <v>158</v>
      </c>
      <c r="C158" t="s">
        <v>63</v>
      </c>
      <c r="D158" t="s">
        <v>38</v>
      </c>
      <c r="E158" t="s">
        <v>1057</v>
      </c>
      <c r="F158" t="str">
        <f t="shared" si="4"/>
        <v>Consorci</v>
      </c>
      <c r="G158" t="s">
        <v>287</v>
      </c>
    </row>
    <row r="159" spans="1:7" x14ac:dyDescent="0.2">
      <c r="A159">
        <v>8990</v>
      </c>
      <c r="B159" t="s">
        <v>115</v>
      </c>
      <c r="C159" t="s">
        <v>61</v>
      </c>
      <c r="D159" t="s">
        <v>39</v>
      </c>
      <c r="E159" t="s">
        <v>230</v>
      </c>
      <c r="F159" t="str">
        <f t="shared" si="4"/>
        <v>Fundació</v>
      </c>
      <c r="G159" t="s">
        <v>287</v>
      </c>
    </row>
    <row r="160" spans="1:7" x14ac:dyDescent="0.2">
      <c r="A160">
        <v>8995</v>
      </c>
      <c r="B160" t="s">
        <v>69</v>
      </c>
      <c r="C160" t="s">
        <v>63</v>
      </c>
      <c r="D160" t="s">
        <v>38</v>
      </c>
      <c r="E160" t="s">
        <v>1057</v>
      </c>
      <c r="F160" t="str">
        <f t="shared" si="4"/>
        <v>Consorci</v>
      </c>
      <c r="G160" t="s">
        <v>287</v>
      </c>
    </row>
    <row r="161" spans="1:7" x14ac:dyDescent="0.2">
      <c r="A161">
        <v>9133</v>
      </c>
      <c r="B161" t="s">
        <v>1069</v>
      </c>
      <c r="C161" t="s">
        <v>63</v>
      </c>
      <c r="D161" t="s">
        <v>35</v>
      </c>
      <c r="E161" t="s">
        <v>1057</v>
      </c>
      <c r="F161" t="str">
        <f t="shared" si="4"/>
        <v>Societat mercantil</v>
      </c>
      <c r="G161" t="s">
        <v>1072</v>
      </c>
    </row>
    <row r="162" spans="1:7" x14ac:dyDescent="0.2">
      <c r="A162">
        <v>9210</v>
      </c>
      <c r="B162" t="s">
        <v>64</v>
      </c>
      <c r="C162" t="s">
        <v>63</v>
      </c>
      <c r="D162" t="s">
        <v>35</v>
      </c>
      <c r="E162" t="s">
        <v>1057</v>
      </c>
      <c r="F162" t="str">
        <f t="shared" ref="F162:F182" si="5">IF(D162="EDP","Entitat de dret públic",IF(D162="SM","Societat mercantil",IF(D162="Cons.","Consorci",IF(D162="Fund.","Fundació",D162))))</f>
        <v>Societat mercantil</v>
      </c>
      <c r="G162" t="s">
        <v>287</v>
      </c>
    </row>
    <row r="163" spans="1:7" x14ac:dyDescent="0.2">
      <c r="A163">
        <v>9249</v>
      </c>
      <c r="B163" t="s">
        <v>1070</v>
      </c>
      <c r="C163" t="s">
        <v>160</v>
      </c>
      <c r="D163" t="s">
        <v>38</v>
      </c>
      <c r="E163" t="s">
        <v>1062</v>
      </c>
      <c r="F163" t="str">
        <f t="shared" si="5"/>
        <v>Consorci</v>
      </c>
      <c r="G163" t="s">
        <v>1072</v>
      </c>
    </row>
    <row r="164" spans="1:7" x14ac:dyDescent="0.2">
      <c r="A164">
        <v>9260</v>
      </c>
      <c r="B164" t="s">
        <v>139</v>
      </c>
      <c r="C164" t="s">
        <v>63</v>
      </c>
      <c r="D164" t="s">
        <v>38</v>
      </c>
      <c r="E164" t="s">
        <v>1057</v>
      </c>
      <c r="F164" t="str">
        <f t="shared" si="5"/>
        <v>Consorci</v>
      </c>
      <c r="G164" t="s">
        <v>287</v>
      </c>
    </row>
    <row r="165" spans="1:7" x14ac:dyDescent="0.2">
      <c r="A165">
        <v>9285</v>
      </c>
      <c r="B165" t="s">
        <v>180</v>
      </c>
      <c r="C165" t="s">
        <v>63</v>
      </c>
      <c r="D165" t="s">
        <v>38</v>
      </c>
      <c r="E165" t="s">
        <v>1057</v>
      </c>
      <c r="F165" t="str">
        <f t="shared" si="5"/>
        <v>Consorci</v>
      </c>
      <c r="G165" t="s">
        <v>287</v>
      </c>
    </row>
    <row r="166" spans="1:7" x14ac:dyDescent="0.2">
      <c r="A166">
        <v>9288</v>
      </c>
      <c r="B166" t="s">
        <v>66</v>
      </c>
      <c r="C166" t="s">
        <v>63</v>
      </c>
      <c r="D166" t="s">
        <v>38</v>
      </c>
      <c r="E166" t="s">
        <v>1057</v>
      </c>
      <c r="F166" t="str">
        <f t="shared" si="5"/>
        <v>Consorci</v>
      </c>
      <c r="G166" t="s">
        <v>287</v>
      </c>
    </row>
    <row r="167" spans="1:7" x14ac:dyDescent="0.2">
      <c r="A167">
        <v>9327</v>
      </c>
      <c r="B167" t="s">
        <v>140</v>
      </c>
      <c r="C167" t="s">
        <v>63</v>
      </c>
      <c r="D167" t="s">
        <v>38</v>
      </c>
      <c r="E167" t="s">
        <v>1057</v>
      </c>
      <c r="F167" t="str">
        <f t="shared" si="5"/>
        <v>Consorci</v>
      </c>
      <c r="G167" t="s">
        <v>287</v>
      </c>
    </row>
    <row r="168" spans="1:7" x14ac:dyDescent="0.2">
      <c r="A168">
        <v>9333</v>
      </c>
      <c r="B168" t="s">
        <v>215</v>
      </c>
      <c r="C168" t="s">
        <v>63</v>
      </c>
      <c r="D168" t="s">
        <v>38</v>
      </c>
      <c r="E168" t="s">
        <v>1057</v>
      </c>
      <c r="F168" t="str">
        <f t="shared" si="5"/>
        <v>Consorci</v>
      </c>
      <c r="G168" t="s">
        <v>287</v>
      </c>
    </row>
    <row r="169" spans="1:7" x14ac:dyDescent="0.2">
      <c r="A169">
        <v>9339</v>
      </c>
      <c r="B169" t="s">
        <v>283</v>
      </c>
      <c r="C169" t="s">
        <v>63</v>
      </c>
      <c r="D169" t="s">
        <v>38</v>
      </c>
      <c r="E169" t="s">
        <v>1057</v>
      </c>
      <c r="F169" t="str">
        <f t="shared" si="5"/>
        <v>Consorci</v>
      </c>
      <c r="G169" t="s">
        <v>287</v>
      </c>
    </row>
    <row r="170" spans="1:7" x14ac:dyDescent="0.2">
      <c r="A170">
        <v>9390</v>
      </c>
      <c r="B170" t="s">
        <v>181</v>
      </c>
      <c r="C170" t="s">
        <v>228</v>
      </c>
      <c r="D170" t="s">
        <v>39</v>
      </c>
      <c r="E170" t="s">
        <v>229</v>
      </c>
      <c r="F170" t="str">
        <f t="shared" si="5"/>
        <v>Fundació</v>
      </c>
      <c r="G170" t="s">
        <v>287</v>
      </c>
    </row>
    <row r="171" spans="1:7" x14ac:dyDescent="0.2">
      <c r="A171">
        <v>9406</v>
      </c>
      <c r="B171" t="s">
        <v>1071</v>
      </c>
      <c r="C171" t="s">
        <v>61</v>
      </c>
      <c r="D171" t="s">
        <v>39</v>
      </c>
      <c r="E171" t="s">
        <v>230</v>
      </c>
      <c r="F171" t="str">
        <f t="shared" si="5"/>
        <v>Fundació</v>
      </c>
      <c r="G171" t="s">
        <v>287</v>
      </c>
    </row>
    <row r="172" spans="1:7" x14ac:dyDescent="0.2">
      <c r="A172">
        <v>9418</v>
      </c>
      <c r="B172" t="s">
        <v>79</v>
      </c>
      <c r="C172" t="s">
        <v>228</v>
      </c>
      <c r="D172" t="s">
        <v>39</v>
      </c>
      <c r="E172" t="s">
        <v>229</v>
      </c>
      <c r="F172" t="str">
        <f t="shared" si="5"/>
        <v>Fundació</v>
      </c>
      <c r="G172" t="s">
        <v>287</v>
      </c>
    </row>
    <row r="173" spans="1:7" x14ac:dyDescent="0.2">
      <c r="A173">
        <v>9465</v>
      </c>
      <c r="B173" t="s">
        <v>220</v>
      </c>
      <c r="C173" t="s">
        <v>61</v>
      </c>
      <c r="D173" t="s">
        <v>35</v>
      </c>
      <c r="E173" t="s">
        <v>230</v>
      </c>
      <c r="F173" t="str">
        <f t="shared" si="5"/>
        <v>Societat mercantil</v>
      </c>
      <c r="G173" t="s">
        <v>287</v>
      </c>
    </row>
    <row r="174" spans="1:7" x14ac:dyDescent="0.2">
      <c r="A174">
        <v>9523</v>
      </c>
      <c r="B174" t="s">
        <v>62</v>
      </c>
      <c r="C174" t="s">
        <v>61</v>
      </c>
      <c r="D174" t="s">
        <v>39</v>
      </c>
      <c r="E174" t="s">
        <v>230</v>
      </c>
      <c r="F174" t="str">
        <f t="shared" si="5"/>
        <v>Fundació</v>
      </c>
      <c r="G174" t="s">
        <v>287</v>
      </c>
    </row>
    <row r="175" spans="1:7" x14ac:dyDescent="0.2">
      <c r="A175">
        <v>9721</v>
      </c>
      <c r="B175" t="s">
        <v>281</v>
      </c>
      <c r="C175" t="s">
        <v>61</v>
      </c>
      <c r="D175" t="s">
        <v>35</v>
      </c>
      <c r="E175" t="s">
        <v>230</v>
      </c>
      <c r="F175" t="str">
        <f t="shared" si="5"/>
        <v>Societat mercantil</v>
      </c>
      <c r="G175" t="s">
        <v>287</v>
      </c>
    </row>
    <row r="176" spans="1:7" x14ac:dyDescent="0.2">
      <c r="A176">
        <v>9856</v>
      </c>
      <c r="B176" t="s">
        <v>65</v>
      </c>
      <c r="C176" t="s">
        <v>52</v>
      </c>
      <c r="D176" t="s">
        <v>38</v>
      </c>
      <c r="E176" t="s">
        <v>231</v>
      </c>
      <c r="F176" t="str">
        <f t="shared" si="5"/>
        <v>Consorci</v>
      </c>
      <c r="G176" t="s">
        <v>287</v>
      </c>
    </row>
    <row r="177" spans="1:7" x14ac:dyDescent="0.2">
      <c r="A177">
        <v>9860</v>
      </c>
      <c r="B177" t="s">
        <v>60</v>
      </c>
      <c r="C177" t="s">
        <v>61</v>
      </c>
      <c r="D177" t="s">
        <v>38</v>
      </c>
      <c r="E177" t="s">
        <v>230</v>
      </c>
      <c r="F177" t="str">
        <f t="shared" si="5"/>
        <v>Consorci</v>
      </c>
      <c r="G177" t="s">
        <v>287</v>
      </c>
    </row>
    <row r="178" spans="1:7" x14ac:dyDescent="0.2">
      <c r="A178" s="18">
        <v>9870</v>
      </c>
      <c r="B178" t="s">
        <v>182</v>
      </c>
      <c r="C178" t="s">
        <v>63</v>
      </c>
      <c r="D178" t="s">
        <v>35</v>
      </c>
      <c r="E178" t="s">
        <v>1057</v>
      </c>
      <c r="F178" t="str">
        <f t="shared" si="5"/>
        <v>Societat mercantil</v>
      </c>
      <c r="G178" t="s">
        <v>287</v>
      </c>
    </row>
    <row r="179" spans="1:7" x14ac:dyDescent="0.2">
      <c r="A179">
        <v>9881</v>
      </c>
      <c r="B179" t="s">
        <v>131</v>
      </c>
      <c r="C179" t="s">
        <v>63</v>
      </c>
      <c r="D179" t="s">
        <v>35</v>
      </c>
      <c r="E179" t="s">
        <v>1057</v>
      </c>
      <c r="F179" t="str">
        <f t="shared" si="5"/>
        <v>Societat mercantil</v>
      </c>
      <c r="G179" t="s">
        <v>287</v>
      </c>
    </row>
    <row r="180" spans="1:7" x14ac:dyDescent="0.2">
      <c r="A180">
        <v>9890</v>
      </c>
      <c r="B180" t="s">
        <v>221</v>
      </c>
      <c r="C180" t="s">
        <v>153</v>
      </c>
      <c r="D180" t="s">
        <v>35</v>
      </c>
      <c r="E180" t="s">
        <v>1058</v>
      </c>
      <c r="F180" t="str">
        <f t="shared" si="5"/>
        <v>Societat mercantil</v>
      </c>
      <c r="G180" t="s">
        <v>287</v>
      </c>
    </row>
    <row r="181" spans="1:7" x14ac:dyDescent="0.2">
      <c r="A181">
        <v>9912</v>
      </c>
      <c r="B181" t="s">
        <v>41</v>
      </c>
      <c r="C181" t="s">
        <v>29</v>
      </c>
      <c r="D181" t="s">
        <v>30</v>
      </c>
      <c r="E181" t="s">
        <v>227</v>
      </c>
      <c r="F181" t="str">
        <f t="shared" si="5"/>
        <v>Entitat de dret públic</v>
      </c>
      <c r="G181" t="s">
        <v>287</v>
      </c>
    </row>
    <row r="182" spans="1:7" x14ac:dyDescent="0.2">
      <c r="A182">
        <v>9947</v>
      </c>
      <c r="B182" t="s">
        <v>124</v>
      </c>
      <c r="C182" t="s">
        <v>63</v>
      </c>
      <c r="D182" t="s">
        <v>30</v>
      </c>
      <c r="E182" t="s">
        <v>1057</v>
      </c>
      <c r="F182" t="str">
        <f t="shared" si="5"/>
        <v>Entitat de dret públic</v>
      </c>
      <c r="G182" t="s">
        <v>287</v>
      </c>
    </row>
    <row r="183" spans="1:7" x14ac:dyDescent="0.2">
      <c r="A183">
        <v>9955</v>
      </c>
      <c r="B183" t="s">
        <v>183</v>
      </c>
      <c r="C183" t="s">
        <v>61</v>
      </c>
      <c r="D183" t="s">
        <v>30</v>
      </c>
      <c r="E183" t="s">
        <v>230</v>
      </c>
      <c r="F183" t="str">
        <f t="shared" ref="F183:F186" si="6">IF(D183="EDP","Entitat de dret públic",IF(D183="SM","Societat mercantil",IF(D183="Cons.","Consorci",IF(D183="Fund.","Fundació",D183))))</f>
        <v>Entitat de dret públic</v>
      </c>
      <c r="G183" t="s">
        <v>287</v>
      </c>
    </row>
    <row r="184" spans="1:7" x14ac:dyDescent="0.2">
      <c r="A184">
        <v>9956</v>
      </c>
      <c r="B184" t="s">
        <v>184</v>
      </c>
      <c r="C184" t="s">
        <v>61</v>
      </c>
      <c r="D184" t="s">
        <v>30</v>
      </c>
      <c r="E184" t="s">
        <v>230</v>
      </c>
      <c r="F184" t="str">
        <f t="shared" si="6"/>
        <v>Entitat de dret públic</v>
      </c>
      <c r="G184" t="s">
        <v>287</v>
      </c>
    </row>
    <row r="185" spans="1:7" x14ac:dyDescent="0.2">
      <c r="A185" s="31">
        <v>9960</v>
      </c>
      <c r="B185" t="s">
        <v>185</v>
      </c>
      <c r="C185" t="s">
        <v>61</v>
      </c>
      <c r="D185" t="s">
        <v>30</v>
      </c>
      <c r="E185" t="s">
        <v>230</v>
      </c>
      <c r="F185" t="str">
        <f t="shared" si="6"/>
        <v>Entitat de dret públic</v>
      </c>
      <c r="G185" t="s">
        <v>287</v>
      </c>
    </row>
    <row r="186" spans="1:7" x14ac:dyDescent="0.2">
      <c r="A186">
        <v>9984</v>
      </c>
      <c r="B186" t="s">
        <v>211</v>
      </c>
      <c r="C186" t="s">
        <v>63</v>
      </c>
      <c r="D186" t="s">
        <v>35</v>
      </c>
      <c r="E186" t="s">
        <v>1057</v>
      </c>
      <c r="F186" t="str">
        <f t="shared" si="6"/>
        <v>Societat mercantil</v>
      </c>
      <c r="G186" t="s">
        <v>287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ull5">
    <tabColor theme="5" tint="0.39997558519241921"/>
  </sheetPr>
  <dimension ref="A1:AF222"/>
  <sheetViews>
    <sheetView workbookViewId="0">
      <selection activeCell="D26" sqref="D26"/>
    </sheetView>
  </sheetViews>
  <sheetFormatPr defaultRowHeight="12.75" x14ac:dyDescent="0.2"/>
  <cols>
    <col min="4" max="4" width="10.28515625" bestFit="1" customWidth="1"/>
    <col min="6" max="6" width="10.28515625" bestFit="1" customWidth="1"/>
    <col min="8" max="8" width="13.7109375" bestFit="1" customWidth="1"/>
    <col min="9" max="9" width="15.42578125" bestFit="1" customWidth="1"/>
    <col min="11" max="11" width="12.7109375" bestFit="1" customWidth="1"/>
    <col min="13" max="13" width="15.42578125" bestFit="1" customWidth="1"/>
    <col min="14" max="14" width="11.42578125" bestFit="1" customWidth="1"/>
    <col min="15" max="15" width="15.42578125" bestFit="1" customWidth="1"/>
    <col min="17" max="17" width="13.7109375" bestFit="1" customWidth="1"/>
    <col min="19" max="19" width="13.7109375" bestFit="1" customWidth="1"/>
    <col min="20" max="20" width="12.42578125" bestFit="1" customWidth="1"/>
    <col min="21" max="22" width="13.7109375" bestFit="1" customWidth="1"/>
    <col min="23" max="23" width="12.7109375" bestFit="1" customWidth="1"/>
    <col min="24" max="24" width="15.42578125" bestFit="1" customWidth="1"/>
    <col min="25" max="25" width="12.7109375" bestFit="1" customWidth="1"/>
    <col min="26" max="26" width="12.7109375" customWidth="1"/>
    <col min="28" max="28" width="15.42578125" bestFit="1" customWidth="1"/>
    <col min="30" max="30" width="15.42578125" bestFit="1" customWidth="1"/>
    <col min="38" max="38" width="13.7109375" bestFit="1" customWidth="1"/>
    <col min="39" max="39" width="15.42578125" bestFit="1" customWidth="1"/>
    <col min="40" max="41" width="13.7109375" bestFit="1" customWidth="1"/>
    <col min="42" max="42" width="15.42578125" bestFit="1" customWidth="1"/>
    <col min="43" max="43" width="13.7109375" bestFit="1" customWidth="1"/>
    <col min="44" max="44" width="12.7109375" bestFit="1" customWidth="1"/>
    <col min="45" max="45" width="13.7109375" bestFit="1" customWidth="1"/>
    <col min="46" max="46" width="12.7109375" bestFit="1" customWidth="1"/>
    <col min="47" max="47" width="11" bestFit="1" customWidth="1"/>
    <col min="48" max="48" width="12" bestFit="1" customWidth="1"/>
    <col min="49" max="49" width="13.7109375" bestFit="1" customWidth="1"/>
    <col min="50" max="50" width="12.7109375" bestFit="1" customWidth="1"/>
    <col min="51" max="51" width="15.42578125" bestFit="1" customWidth="1"/>
    <col min="52" max="52" width="8" bestFit="1" customWidth="1"/>
    <col min="53" max="53" width="12.7109375" bestFit="1" customWidth="1"/>
    <col min="54" max="54" width="15.42578125" bestFit="1" customWidth="1"/>
  </cols>
  <sheetData>
    <row r="1" spans="1:32" x14ac:dyDescent="0.2">
      <c r="A1" s="4" t="s">
        <v>292</v>
      </c>
      <c r="B1" s="4"/>
    </row>
    <row r="2" spans="1:32" x14ac:dyDescent="0.2">
      <c r="AC2" s="18"/>
      <c r="AD2" s="18"/>
      <c r="AE2" s="18"/>
      <c r="AF2" s="18"/>
    </row>
    <row r="3" spans="1:32" x14ac:dyDescent="0.2">
      <c r="A3" t="s">
        <v>785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  <c r="M3">
        <v>13</v>
      </c>
      <c r="N3">
        <v>14</v>
      </c>
      <c r="O3">
        <v>15</v>
      </c>
      <c r="P3">
        <v>16</v>
      </c>
      <c r="Q3">
        <v>17</v>
      </c>
      <c r="R3">
        <v>18</v>
      </c>
      <c r="S3">
        <v>19</v>
      </c>
      <c r="T3">
        <v>20</v>
      </c>
      <c r="U3">
        <v>21</v>
      </c>
      <c r="V3">
        <v>22</v>
      </c>
      <c r="W3">
        <v>23</v>
      </c>
      <c r="X3">
        <v>24</v>
      </c>
      <c r="Y3">
        <v>25</v>
      </c>
      <c r="Z3">
        <v>26</v>
      </c>
      <c r="AA3">
        <v>27</v>
      </c>
      <c r="AB3">
        <v>28</v>
      </c>
      <c r="AC3" s="18"/>
      <c r="AD3" s="18"/>
      <c r="AE3" s="18"/>
      <c r="AF3" s="18"/>
    </row>
    <row r="4" spans="1:32" x14ac:dyDescent="0.2">
      <c r="A4" t="s">
        <v>786</v>
      </c>
      <c r="C4" s="12" t="s">
        <v>236</v>
      </c>
      <c r="D4" t="s">
        <v>245</v>
      </c>
      <c r="E4" s="12" t="s">
        <v>237</v>
      </c>
      <c r="F4" t="s">
        <v>246</v>
      </c>
      <c r="G4" s="12" t="s">
        <v>238</v>
      </c>
      <c r="H4" t="s">
        <v>247</v>
      </c>
      <c r="I4" t="s">
        <v>248</v>
      </c>
      <c r="J4" s="12" t="s">
        <v>239</v>
      </c>
      <c r="K4" t="s">
        <v>252</v>
      </c>
      <c r="L4" s="12" t="s">
        <v>240</v>
      </c>
      <c r="M4" t="s">
        <v>250</v>
      </c>
      <c r="N4" s="13" t="s">
        <v>243</v>
      </c>
      <c r="O4" s="13"/>
      <c r="P4" s="12" t="s">
        <v>241</v>
      </c>
      <c r="Q4" t="s">
        <v>251</v>
      </c>
      <c r="R4" s="12" t="s">
        <v>242</v>
      </c>
      <c r="S4" t="s">
        <v>249</v>
      </c>
      <c r="T4" s="13" t="s">
        <v>244</v>
      </c>
      <c r="U4" s="13"/>
      <c r="V4" t="s">
        <v>253</v>
      </c>
      <c r="W4" t="s">
        <v>254</v>
      </c>
      <c r="X4" t="s">
        <v>255</v>
      </c>
      <c r="Y4" t="s">
        <v>256</v>
      </c>
      <c r="Z4" s="32">
        <v>173</v>
      </c>
      <c r="AA4" s="12" t="s">
        <v>177</v>
      </c>
      <c r="AB4" s="16"/>
      <c r="AC4" s="19"/>
      <c r="AD4" s="19"/>
      <c r="AE4" s="19"/>
      <c r="AF4" s="19"/>
    </row>
    <row r="5" spans="1:32" x14ac:dyDescent="0.2">
      <c r="A5" s="26">
        <v>5200</v>
      </c>
      <c r="B5" s="82" t="s">
        <v>248</v>
      </c>
      <c r="C5" s="14"/>
      <c r="D5" s="17">
        <v>0</v>
      </c>
      <c r="E5" s="14"/>
      <c r="F5" s="17">
        <v>0</v>
      </c>
      <c r="G5" s="14">
        <v>65</v>
      </c>
      <c r="H5" s="17">
        <v>1198114.42</v>
      </c>
      <c r="I5" s="17">
        <v>1308405.99</v>
      </c>
      <c r="J5" s="14"/>
      <c r="K5" s="17">
        <v>0</v>
      </c>
      <c r="L5" s="14"/>
      <c r="M5" s="17">
        <v>0</v>
      </c>
      <c r="N5" s="15">
        <f>+C5+E5+G5+J5+L5</f>
        <v>65</v>
      </c>
      <c r="O5" s="21">
        <f>+M5+K5+I5+H5+F5+D5</f>
        <v>2506520.41</v>
      </c>
      <c r="P5" s="14"/>
      <c r="Q5" s="17">
        <v>0</v>
      </c>
      <c r="R5" s="14">
        <v>2</v>
      </c>
      <c r="S5" s="17">
        <v>39051.199999999997</v>
      </c>
      <c r="T5" s="15">
        <f>+P5+R5</f>
        <v>2</v>
      </c>
      <c r="U5" s="21">
        <f>+S5+Q5</f>
        <v>39051.199999999997</v>
      </c>
      <c r="V5" s="17">
        <v>34578.550000000003</v>
      </c>
      <c r="W5" s="17">
        <v>24876.87</v>
      </c>
      <c r="X5" s="17">
        <v>608042.84</v>
      </c>
      <c r="Y5" s="17">
        <v>57679.37</v>
      </c>
      <c r="Z5" s="17">
        <v>0</v>
      </c>
      <c r="AA5" s="14">
        <v>84378</v>
      </c>
      <c r="AB5" s="33">
        <v>2807958747.8199997</v>
      </c>
      <c r="AC5" s="20">
        <f>+T5+N5</f>
        <v>67</v>
      </c>
      <c r="AD5" s="22">
        <f>+U5+O5+V5+W5+X5+Y5+Z5</f>
        <v>3270749.24</v>
      </c>
      <c r="AE5" s="32" t="s">
        <v>293</v>
      </c>
      <c r="AF5" s="20"/>
    </row>
    <row r="6" spans="1:32" x14ac:dyDescent="0.2">
      <c r="A6" s="27">
        <v>5200</v>
      </c>
      <c r="B6" s="82" t="s">
        <v>729</v>
      </c>
      <c r="C6" s="14"/>
      <c r="D6" s="17">
        <v>0</v>
      </c>
      <c r="E6" s="14"/>
      <c r="F6" s="17">
        <v>0</v>
      </c>
      <c r="G6" s="14">
        <v>22236</v>
      </c>
      <c r="H6" s="17">
        <v>367096194.70999998</v>
      </c>
      <c r="I6" s="17">
        <v>584921930.62</v>
      </c>
      <c r="J6" s="14">
        <v>7</v>
      </c>
      <c r="K6" s="17">
        <v>755200.68</v>
      </c>
      <c r="L6" s="14">
        <v>1867</v>
      </c>
      <c r="M6" s="17">
        <v>43756610.18</v>
      </c>
      <c r="N6" s="15">
        <f t="shared" ref="N6:N69" si="0">+C6+E6+G6+J6+L6</f>
        <v>24110</v>
      </c>
      <c r="O6" s="21">
        <f t="shared" ref="O6:O69" si="1">+M6+K6+I6+H6+F6+D6</f>
        <v>996529936.19000006</v>
      </c>
      <c r="P6" s="14">
        <v>1</v>
      </c>
      <c r="Q6" s="17">
        <v>23210.92</v>
      </c>
      <c r="R6" s="14">
        <v>5801</v>
      </c>
      <c r="S6" s="17">
        <v>61771106.68</v>
      </c>
      <c r="T6" s="15">
        <f t="shared" ref="T6:T8" si="2">+P6+R6</f>
        <v>5802</v>
      </c>
      <c r="U6" s="21">
        <f t="shared" ref="U6:U8" si="3">+S6+Q6</f>
        <v>61794317.600000001</v>
      </c>
      <c r="V6" s="17">
        <v>70126953.310000002</v>
      </c>
      <c r="W6" s="17">
        <v>5942131.1200000001</v>
      </c>
      <c r="X6" s="17">
        <v>275890872.92000002</v>
      </c>
      <c r="Y6" s="17">
        <v>5221960.91</v>
      </c>
      <c r="Z6" s="17">
        <v>0</v>
      </c>
      <c r="AA6" s="14"/>
      <c r="AB6" s="34"/>
      <c r="AC6" s="20">
        <f t="shared" ref="AC6:AC69" si="4">+T6+N6</f>
        <v>29912</v>
      </c>
      <c r="AD6" s="22">
        <f t="shared" ref="AD6:AD69" si="5">+U6+O6+V6+W6+X6+Y6+Z6</f>
        <v>1415506172.0500002</v>
      </c>
      <c r="AE6" s="32"/>
      <c r="AF6" s="20"/>
    </row>
    <row r="7" spans="1:32" x14ac:dyDescent="0.2">
      <c r="A7" s="27">
        <v>5200</v>
      </c>
      <c r="B7" s="82" t="s">
        <v>730</v>
      </c>
      <c r="C7" s="14"/>
      <c r="D7" s="17">
        <v>0</v>
      </c>
      <c r="E7" s="14"/>
      <c r="F7" s="17">
        <v>0</v>
      </c>
      <c r="G7" s="14">
        <v>43554</v>
      </c>
      <c r="H7" s="17">
        <v>376495498.76999998</v>
      </c>
      <c r="I7" s="17">
        <v>547191932.88</v>
      </c>
      <c r="J7" s="14"/>
      <c r="K7" s="17">
        <v>0</v>
      </c>
      <c r="L7" s="14">
        <v>3993</v>
      </c>
      <c r="M7" s="17">
        <v>77562724.560000002</v>
      </c>
      <c r="N7" s="15">
        <f t="shared" si="0"/>
        <v>47547</v>
      </c>
      <c r="O7" s="21">
        <f t="shared" si="1"/>
        <v>1001250156.21</v>
      </c>
      <c r="P7" s="14">
        <v>2</v>
      </c>
      <c r="Q7" s="17">
        <v>27434.28</v>
      </c>
      <c r="R7" s="14">
        <v>6850</v>
      </c>
      <c r="S7" s="17">
        <v>75046322.629999995</v>
      </c>
      <c r="T7" s="15">
        <f t="shared" si="2"/>
        <v>6852</v>
      </c>
      <c r="U7" s="21">
        <f t="shared" si="3"/>
        <v>75073756.909999996</v>
      </c>
      <c r="V7" s="17">
        <v>60601077.189999998</v>
      </c>
      <c r="W7" s="17">
        <v>14306834.949999999</v>
      </c>
      <c r="X7" s="17">
        <v>232990101.90000001</v>
      </c>
      <c r="Y7" s="17">
        <v>4959899.37</v>
      </c>
      <c r="Z7" s="17">
        <v>0</v>
      </c>
      <c r="AA7" s="14"/>
      <c r="AB7" s="34"/>
      <c r="AC7" s="20">
        <f t="shared" si="4"/>
        <v>54399</v>
      </c>
      <c r="AD7" s="22">
        <f t="shared" si="5"/>
        <v>1389181826.5300002</v>
      </c>
      <c r="AE7" s="32"/>
      <c r="AF7" s="20"/>
    </row>
    <row r="8" spans="1:32" x14ac:dyDescent="0.2">
      <c r="A8" s="27">
        <v>6230</v>
      </c>
      <c r="B8" s="82" t="s">
        <v>731</v>
      </c>
      <c r="C8" s="14"/>
      <c r="D8" s="17">
        <v>0</v>
      </c>
      <c r="E8" s="14"/>
      <c r="F8" s="17">
        <v>0</v>
      </c>
      <c r="G8" s="14"/>
      <c r="H8" s="17">
        <v>0</v>
      </c>
      <c r="I8" s="17">
        <v>0</v>
      </c>
      <c r="J8" s="14">
        <v>1</v>
      </c>
      <c r="K8" s="17">
        <v>86653.82</v>
      </c>
      <c r="L8" s="14">
        <v>37</v>
      </c>
      <c r="M8" s="17">
        <v>1623959.89</v>
      </c>
      <c r="N8" s="15">
        <f t="shared" si="0"/>
        <v>38</v>
      </c>
      <c r="O8" s="21">
        <f t="shared" si="1"/>
        <v>1710613.71</v>
      </c>
      <c r="P8" s="14"/>
      <c r="Q8" s="17">
        <v>0</v>
      </c>
      <c r="R8" s="14"/>
      <c r="S8" s="17">
        <v>0</v>
      </c>
      <c r="T8" s="15">
        <f t="shared" si="2"/>
        <v>0</v>
      </c>
      <c r="U8" s="21">
        <f t="shared" si="3"/>
        <v>0</v>
      </c>
      <c r="V8" s="17">
        <v>0</v>
      </c>
      <c r="W8" s="17">
        <v>0</v>
      </c>
      <c r="X8" s="17">
        <v>467867.5</v>
      </c>
      <c r="Y8" s="17">
        <v>0</v>
      </c>
      <c r="Z8" s="17">
        <v>0</v>
      </c>
      <c r="AA8" s="14">
        <v>38</v>
      </c>
      <c r="AB8" s="34">
        <v>2178481.21</v>
      </c>
      <c r="AC8" s="20">
        <f t="shared" si="4"/>
        <v>38</v>
      </c>
      <c r="AD8" s="22">
        <f t="shared" si="5"/>
        <v>2178481.21</v>
      </c>
      <c r="AE8" s="32" t="s">
        <v>294</v>
      </c>
      <c r="AF8" s="20"/>
    </row>
    <row r="9" spans="1:32" x14ac:dyDescent="0.2">
      <c r="A9" s="27">
        <v>6250</v>
      </c>
      <c r="B9" s="82" t="s">
        <v>732</v>
      </c>
      <c r="C9" s="14"/>
      <c r="D9" s="17">
        <v>0</v>
      </c>
      <c r="E9" s="14"/>
      <c r="F9" s="17">
        <v>0</v>
      </c>
      <c r="G9" s="14"/>
      <c r="H9" s="17">
        <v>0</v>
      </c>
      <c r="I9" s="17">
        <v>0</v>
      </c>
      <c r="J9" s="14">
        <v>16</v>
      </c>
      <c r="K9" s="17">
        <v>1812471.62</v>
      </c>
      <c r="L9" s="14">
        <v>28</v>
      </c>
      <c r="M9" s="17">
        <v>2362834.7600000002</v>
      </c>
      <c r="N9" s="15">
        <f t="shared" si="0"/>
        <v>44</v>
      </c>
      <c r="O9" s="21">
        <f t="shared" si="1"/>
        <v>4175306.3800000004</v>
      </c>
      <c r="P9" s="14"/>
      <c r="Q9" s="17">
        <v>0</v>
      </c>
      <c r="R9" s="14"/>
      <c r="S9" s="17">
        <v>0</v>
      </c>
      <c r="T9" s="15">
        <f t="shared" ref="T9:T72" si="6">+P9+R9</f>
        <v>0</v>
      </c>
      <c r="U9" s="21">
        <f t="shared" ref="U9:U72" si="7">+S9+Q9</f>
        <v>0</v>
      </c>
      <c r="V9" s="17">
        <v>0</v>
      </c>
      <c r="W9" s="17">
        <v>0</v>
      </c>
      <c r="X9" s="17">
        <v>691759.92</v>
      </c>
      <c r="Y9" s="17">
        <v>0</v>
      </c>
      <c r="Z9" s="17">
        <v>0</v>
      </c>
      <c r="AA9" s="14">
        <v>44</v>
      </c>
      <c r="AB9" s="34">
        <v>4867066.3000000007</v>
      </c>
      <c r="AC9" s="20">
        <f t="shared" si="4"/>
        <v>44</v>
      </c>
      <c r="AD9" s="22">
        <f t="shared" si="5"/>
        <v>4867066.3000000007</v>
      </c>
      <c r="AE9" s="32" t="s">
        <v>295</v>
      </c>
      <c r="AF9" s="20"/>
    </row>
    <row r="10" spans="1:32" x14ac:dyDescent="0.2">
      <c r="A10" s="27">
        <v>6260</v>
      </c>
      <c r="B10" s="82" t="s">
        <v>732</v>
      </c>
      <c r="C10" s="14"/>
      <c r="D10" s="17">
        <v>0</v>
      </c>
      <c r="E10" s="14"/>
      <c r="F10" s="17">
        <v>0</v>
      </c>
      <c r="G10" s="14"/>
      <c r="H10" s="17">
        <v>0</v>
      </c>
      <c r="I10" s="17">
        <v>0</v>
      </c>
      <c r="J10" s="14"/>
      <c r="K10" s="17">
        <v>0</v>
      </c>
      <c r="L10" s="14">
        <v>2259</v>
      </c>
      <c r="M10" s="17">
        <v>145638588</v>
      </c>
      <c r="N10" s="15">
        <f t="shared" si="0"/>
        <v>2259</v>
      </c>
      <c r="O10" s="21">
        <f t="shared" si="1"/>
        <v>145638588</v>
      </c>
      <c r="P10" s="14">
        <v>74</v>
      </c>
      <c r="Q10" s="17">
        <v>4603519</v>
      </c>
      <c r="R10" s="14"/>
      <c r="S10" s="17">
        <v>0</v>
      </c>
      <c r="T10" s="15">
        <f t="shared" si="6"/>
        <v>74</v>
      </c>
      <c r="U10" s="21">
        <f t="shared" si="7"/>
        <v>4603519</v>
      </c>
      <c r="V10" s="17">
        <v>0</v>
      </c>
      <c r="W10" s="17">
        <v>0</v>
      </c>
      <c r="X10" s="17">
        <v>38561495</v>
      </c>
      <c r="Y10" s="17">
        <v>0</v>
      </c>
      <c r="Z10" s="17">
        <v>0</v>
      </c>
      <c r="AA10" s="14">
        <v>2333</v>
      </c>
      <c r="AB10" s="34">
        <v>188803602</v>
      </c>
      <c r="AC10" s="20">
        <f t="shared" si="4"/>
        <v>2333</v>
      </c>
      <c r="AD10" s="22">
        <f t="shared" si="5"/>
        <v>188803602</v>
      </c>
      <c r="AE10" s="32" t="s">
        <v>296</v>
      </c>
      <c r="AF10" s="14"/>
    </row>
    <row r="11" spans="1:32" x14ac:dyDescent="0.2">
      <c r="A11" s="27">
        <v>6290</v>
      </c>
      <c r="B11" s="82" t="s">
        <v>733</v>
      </c>
      <c r="C11" s="14"/>
      <c r="D11" s="17">
        <v>0</v>
      </c>
      <c r="E11" s="14"/>
      <c r="F11" s="17">
        <v>0</v>
      </c>
      <c r="G11" s="14"/>
      <c r="H11" s="17">
        <v>0</v>
      </c>
      <c r="I11" s="17">
        <v>0</v>
      </c>
      <c r="J11" s="14">
        <v>1</v>
      </c>
      <c r="K11" s="17">
        <v>122076.67</v>
      </c>
      <c r="L11" s="14">
        <v>503</v>
      </c>
      <c r="M11" s="17">
        <v>31043150.510000002</v>
      </c>
      <c r="N11" s="15">
        <f t="shared" si="0"/>
        <v>504</v>
      </c>
      <c r="O11" s="21">
        <f t="shared" si="1"/>
        <v>31165227.180000003</v>
      </c>
      <c r="P11" s="14">
        <v>62</v>
      </c>
      <c r="Q11" s="17">
        <v>1082041.83</v>
      </c>
      <c r="R11" s="14"/>
      <c r="S11" s="17">
        <v>0</v>
      </c>
      <c r="T11" s="15">
        <f t="shared" si="6"/>
        <v>62</v>
      </c>
      <c r="U11" s="21">
        <f t="shared" si="7"/>
        <v>1082041.83</v>
      </c>
      <c r="V11" s="17">
        <v>150000</v>
      </c>
      <c r="W11" s="17">
        <v>0</v>
      </c>
      <c r="X11" s="17">
        <v>7882600.1100000003</v>
      </c>
      <c r="Y11" s="17">
        <v>0</v>
      </c>
      <c r="Z11" s="17">
        <v>0</v>
      </c>
      <c r="AA11" s="14">
        <v>566</v>
      </c>
      <c r="AB11" s="34">
        <v>40279869.120000005</v>
      </c>
      <c r="AC11" s="20">
        <f t="shared" si="4"/>
        <v>566</v>
      </c>
      <c r="AD11" s="22">
        <f t="shared" si="5"/>
        <v>40279869.120000005</v>
      </c>
      <c r="AE11" s="32" t="s">
        <v>297</v>
      </c>
      <c r="AF11" s="14"/>
    </row>
    <row r="12" spans="1:32" x14ac:dyDescent="0.2">
      <c r="A12" s="27">
        <v>6330</v>
      </c>
      <c r="B12" s="82" t="s">
        <v>734</v>
      </c>
      <c r="C12" s="14"/>
      <c r="D12" s="17">
        <v>0</v>
      </c>
      <c r="E12" s="14"/>
      <c r="F12" s="17">
        <v>0</v>
      </c>
      <c r="G12" s="14"/>
      <c r="H12" s="17">
        <v>0</v>
      </c>
      <c r="I12" s="17">
        <v>0</v>
      </c>
      <c r="J12" s="14">
        <v>1</v>
      </c>
      <c r="K12" s="17">
        <v>123821.88</v>
      </c>
      <c r="L12" s="14">
        <v>124</v>
      </c>
      <c r="M12" s="17">
        <v>5913927.9300000006</v>
      </c>
      <c r="N12" s="15">
        <f t="shared" si="0"/>
        <v>125</v>
      </c>
      <c r="O12" s="21">
        <f t="shared" si="1"/>
        <v>6037749.8100000005</v>
      </c>
      <c r="P12" s="14">
        <v>5</v>
      </c>
      <c r="Q12" s="17">
        <v>205377.89</v>
      </c>
      <c r="R12" s="14"/>
      <c r="S12" s="17">
        <v>0</v>
      </c>
      <c r="T12" s="15">
        <f t="shared" si="6"/>
        <v>5</v>
      </c>
      <c r="U12" s="21">
        <f t="shared" si="7"/>
        <v>205377.89</v>
      </c>
      <c r="V12" s="17">
        <v>564425</v>
      </c>
      <c r="W12" s="17">
        <v>0</v>
      </c>
      <c r="X12" s="17">
        <v>1606309.73</v>
      </c>
      <c r="Y12" s="17">
        <v>0</v>
      </c>
      <c r="Z12" s="17">
        <v>0</v>
      </c>
      <c r="AA12" s="14">
        <v>130</v>
      </c>
      <c r="AB12" s="34">
        <v>8413862.4299999997</v>
      </c>
      <c r="AC12" s="20">
        <f t="shared" si="4"/>
        <v>130</v>
      </c>
      <c r="AD12" s="22">
        <f t="shared" si="5"/>
        <v>8413862.4299999997</v>
      </c>
      <c r="AE12" s="32" t="s">
        <v>298</v>
      </c>
      <c r="AF12" s="14"/>
    </row>
    <row r="13" spans="1:32" x14ac:dyDescent="0.2">
      <c r="A13" s="27">
        <v>6340</v>
      </c>
      <c r="B13" s="82" t="s">
        <v>735</v>
      </c>
      <c r="C13" s="14"/>
      <c r="D13" s="17">
        <v>0</v>
      </c>
      <c r="E13" s="14"/>
      <c r="F13" s="17">
        <v>0</v>
      </c>
      <c r="G13" s="14"/>
      <c r="H13" s="17">
        <v>0</v>
      </c>
      <c r="I13" s="17">
        <v>0</v>
      </c>
      <c r="J13" s="14">
        <v>2</v>
      </c>
      <c r="K13" s="17">
        <v>214788.95</v>
      </c>
      <c r="L13" s="14">
        <v>149</v>
      </c>
      <c r="M13" s="17">
        <v>5005652.5</v>
      </c>
      <c r="N13" s="15">
        <f t="shared" si="0"/>
        <v>151</v>
      </c>
      <c r="O13" s="21">
        <f t="shared" si="1"/>
        <v>5220441.45</v>
      </c>
      <c r="P13" s="14">
        <v>23</v>
      </c>
      <c r="Q13" s="17">
        <v>901025.33000000007</v>
      </c>
      <c r="R13" s="14"/>
      <c r="S13" s="17">
        <v>0</v>
      </c>
      <c r="T13" s="15">
        <f t="shared" si="6"/>
        <v>23</v>
      </c>
      <c r="U13" s="21">
        <f t="shared" si="7"/>
        <v>901025.33000000007</v>
      </c>
      <c r="V13" s="17">
        <v>0</v>
      </c>
      <c r="W13" s="17">
        <v>0</v>
      </c>
      <c r="X13" s="17">
        <v>1806672.99</v>
      </c>
      <c r="Y13" s="17">
        <v>0</v>
      </c>
      <c r="Z13" s="17">
        <v>0</v>
      </c>
      <c r="AA13" s="14">
        <v>174</v>
      </c>
      <c r="AB13" s="34">
        <v>7928139.7700000005</v>
      </c>
      <c r="AC13" s="20">
        <f t="shared" si="4"/>
        <v>174</v>
      </c>
      <c r="AD13" s="22">
        <f t="shared" si="5"/>
        <v>7928139.7700000005</v>
      </c>
      <c r="AE13" s="32" t="s">
        <v>299</v>
      </c>
      <c r="AF13" s="14"/>
    </row>
    <row r="14" spans="1:32" x14ac:dyDescent="0.2">
      <c r="A14" s="27">
        <v>6350</v>
      </c>
      <c r="B14" s="82" t="s">
        <v>736</v>
      </c>
      <c r="C14" s="14"/>
      <c r="D14" s="17">
        <v>0</v>
      </c>
      <c r="E14" s="14"/>
      <c r="F14" s="17">
        <v>0</v>
      </c>
      <c r="G14" s="14"/>
      <c r="H14" s="17">
        <v>0</v>
      </c>
      <c r="I14" s="17">
        <v>0</v>
      </c>
      <c r="J14" s="14">
        <v>1</v>
      </c>
      <c r="K14" s="17">
        <v>91772.22</v>
      </c>
      <c r="L14" s="14">
        <v>78</v>
      </c>
      <c r="M14" s="17">
        <v>3318561.4</v>
      </c>
      <c r="N14" s="15">
        <f t="shared" si="0"/>
        <v>79</v>
      </c>
      <c r="O14" s="21">
        <f t="shared" si="1"/>
        <v>3410333.62</v>
      </c>
      <c r="P14" s="14">
        <v>4</v>
      </c>
      <c r="Q14" s="17">
        <v>173503.01</v>
      </c>
      <c r="R14" s="14"/>
      <c r="S14" s="17">
        <v>0</v>
      </c>
      <c r="T14" s="15">
        <f t="shared" si="6"/>
        <v>4</v>
      </c>
      <c r="U14" s="21">
        <f t="shared" si="7"/>
        <v>173503.01</v>
      </c>
      <c r="V14" s="17">
        <v>0</v>
      </c>
      <c r="W14" s="17">
        <v>0</v>
      </c>
      <c r="X14" s="17">
        <v>1016221.79</v>
      </c>
      <c r="Y14" s="17">
        <v>0</v>
      </c>
      <c r="Z14" s="17">
        <v>0</v>
      </c>
      <c r="AA14" s="14">
        <v>83</v>
      </c>
      <c r="AB14" s="34">
        <v>4600058.42</v>
      </c>
      <c r="AC14" s="20">
        <f t="shared" si="4"/>
        <v>83</v>
      </c>
      <c r="AD14" s="22">
        <f t="shared" si="5"/>
        <v>4600058.42</v>
      </c>
      <c r="AE14" s="32" t="s">
        <v>300</v>
      </c>
      <c r="AF14" s="14"/>
    </row>
    <row r="15" spans="1:32" x14ac:dyDescent="0.2">
      <c r="A15" s="27">
        <v>6360</v>
      </c>
      <c r="B15" s="82" t="s">
        <v>737</v>
      </c>
      <c r="C15" s="14"/>
      <c r="D15" s="17">
        <v>0</v>
      </c>
      <c r="E15" s="14"/>
      <c r="F15" s="17">
        <v>0</v>
      </c>
      <c r="G15" s="14"/>
      <c r="H15" s="17">
        <v>0</v>
      </c>
      <c r="I15" s="17">
        <v>0</v>
      </c>
      <c r="J15" s="14">
        <v>1</v>
      </c>
      <c r="K15" s="17">
        <v>143472.62</v>
      </c>
      <c r="L15" s="14">
        <v>1635</v>
      </c>
      <c r="M15" s="17">
        <v>72711169.170000002</v>
      </c>
      <c r="N15" s="15">
        <f t="shared" si="0"/>
        <v>1636</v>
      </c>
      <c r="O15" s="21">
        <f t="shared" si="1"/>
        <v>72854641.790000007</v>
      </c>
      <c r="P15" s="14"/>
      <c r="Q15" s="17">
        <v>0</v>
      </c>
      <c r="R15" s="14"/>
      <c r="S15" s="17">
        <v>0</v>
      </c>
      <c r="T15" s="15">
        <f t="shared" si="6"/>
        <v>0</v>
      </c>
      <c r="U15" s="21">
        <f t="shared" si="7"/>
        <v>0</v>
      </c>
      <c r="V15" s="17">
        <v>1588249.41</v>
      </c>
      <c r="W15" s="17">
        <v>0</v>
      </c>
      <c r="X15" s="17">
        <v>24978072.82</v>
      </c>
      <c r="Y15" s="17">
        <v>0</v>
      </c>
      <c r="Z15" s="17">
        <v>0</v>
      </c>
      <c r="AA15" s="14">
        <v>1926</v>
      </c>
      <c r="AB15" s="34">
        <v>113146400.75</v>
      </c>
      <c r="AC15" s="20">
        <f t="shared" si="4"/>
        <v>1636</v>
      </c>
      <c r="AD15" s="22">
        <f t="shared" si="5"/>
        <v>99420964.020000011</v>
      </c>
      <c r="AE15" s="32" t="s">
        <v>301</v>
      </c>
      <c r="AF15" s="14"/>
    </row>
    <row r="16" spans="1:32" x14ac:dyDescent="0.2">
      <c r="A16" s="27">
        <v>6360</v>
      </c>
      <c r="B16" s="82" t="s">
        <v>738</v>
      </c>
      <c r="C16" s="14"/>
      <c r="D16" s="17">
        <v>0</v>
      </c>
      <c r="E16" s="14"/>
      <c r="F16" s="17">
        <v>0</v>
      </c>
      <c r="G16" s="14"/>
      <c r="H16" s="17">
        <v>0</v>
      </c>
      <c r="I16" s="17">
        <v>0</v>
      </c>
      <c r="J16" s="14"/>
      <c r="K16" s="17">
        <v>0</v>
      </c>
      <c r="L16" s="14">
        <v>290</v>
      </c>
      <c r="M16" s="17">
        <v>9080775.0300000012</v>
      </c>
      <c r="N16" s="15">
        <f t="shared" si="0"/>
        <v>290</v>
      </c>
      <c r="O16" s="21">
        <f t="shared" si="1"/>
        <v>9080775.0300000012</v>
      </c>
      <c r="P16" s="14"/>
      <c r="Q16" s="17">
        <v>0</v>
      </c>
      <c r="R16" s="14"/>
      <c r="S16" s="17">
        <v>0</v>
      </c>
      <c r="T16" s="15">
        <f t="shared" si="6"/>
        <v>0</v>
      </c>
      <c r="U16" s="21">
        <f t="shared" si="7"/>
        <v>0</v>
      </c>
      <c r="V16" s="17">
        <v>1200220.57</v>
      </c>
      <c r="W16" s="17">
        <v>0</v>
      </c>
      <c r="X16" s="17">
        <v>3444441.13</v>
      </c>
      <c r="Y16" s="17">
        <v>0</v>
      </c>
      <c r="Z16" s="17">
        <v>0</v>
      </c>
      <c r="AA16" s="14"/>
      <c r="AB16" s="34"/>
      <c r="AC16" s="20">
        <f t="shared" si="4"/>
        <v>290</v>
      </c>
      <c r="AD16" s="22">
        <f t="shared" si="5"/>
        <v>13725436.73</v>
      </c>
      <c r="AE16" s="32"/>
      <c r="AF16" s="14"/>
    </row>
    <row r="17" spans="1:32" x14ac:dyDescent="0.2">
      <c r="A17" s="27">
        <v>6390</v>
      </c>
      <c r="B17" s="82" t="s">
        <v>739</v>
      </c>
      <c r="C17" s="14"/>
      <c r="D17" s="17">
        <v>0</v>
      </c>
      <c r="E17" s="14"/>
      <c r="F17" s="17">
        <v>0</v>
      </c>
      <c r="G17" s="14"/>
      <c r="H17" s="17">
        <v>0</v>
      </c>
      <c r="I17" s="17">
        <v>0</v>
      </c>
      <c r="J17" s="14">
        <v>4</v>
      </c>
      <c r="K17" s="17">
        <v>445963.93</v>
      </c>
      <c r="L17" s="14">
        <v>306</v>
      </c>
      <c r="M17" s="17">
        <v>14578835.74</v>
      </c>
      <c r="N17" s="15">
        <f t="shared" si="0"/>
        <v>310</v>
      </c>
      <c r="O17" s="21">
        <f t="shared" si="1"/>
        <v>15024799.67</v>
      </c>
      <c r="P17" s="14"/>
      <c r="Q17" s="17">
        <v>0</v>
      </c>
      <c r="R17" s="14"/>
      <c r="S17" s="17">
        <v>0</v>
      </c>
      <c r="T17" s="15">
        <f t="shared" si="6"/>
        <v>0</v>
      </c>
      <c r="U17" s="21">
        <f t="shared" si="7"/>
        <v>0</v>
      </c>
      <c r="V17" s="17">
        <v>0</v>
      </c>
      <c r="W17" s="17">
        <v>0</v>
      </c>
      <c r="X17" s="17">
        <v>4419145.2300000004</v>
      </c>
      <c r="Y17" s="17">
        <v>0</v>
      </c>
      <c r="Z17" s="17">
        <v>0</v>
      </c>
      <c r="AA17" s="14">
        <v>310</v>
      </c>
      <c r="AB17" s="34">
        <v>19443944.899999999</v>
      </c>
      <c r="AC17" s="20">
        <f t="shared" si="4"/>
        <v>310</v>
      </c>
      <c r="AD17" s="22">
        <f t="shared" si="5"/>
        <v>19443944.899999999</v>
      </c>
      <c r="AE17" s="32" t="s">
        <v>302</v>
      </c>
      <c r="AF17" s="14"/>
    </row>
    <row r="18" spans="1:32" x14ac:dyDescent="0.2">
      <c r="A18" s="27">
        <v>6400</v>
      </c>
      <c r="B18" s="82" t="s">
        <v>736</v>
      </c>
      <c r="C18" s="14"/>
      <c r="D18" s="17">
        <v>0</v>
      </c>
      <c r="E18" s="14"/>
      <c r="F18" s="17">
        <v>0</v>
      </c>
      <c r="G18" s="14"/>
      <c r="H18" s="17">
        <v>0</v>
      </c>
      <c r="I18" s="17">
        <v>0</v>
      </c>
      <c r="J18" s="14">
        <v>1</v>
      </c>
      <c r="K18" s="17">
        <v>84756</v>
      </c>
      <c r="L18" s="14">
        <v>40</v>
      </c>
      <c r="M18" s="17">
        <v>907453.46</v>
      </c>
      <c r="N18" s="15">
        <f t="shared" si="0"/>
        <v>41</v>
      </c>
      <c r="O18" s="21">
        <f t="shared" si="1"/>
        <v>992209.46</v>
      </c>
      <c r="P18" s="14">
        <v>19</v>
      </c>
      <c r="Q18" s="17">
        <v>316980.51</v>
      </c>
      <c r="R18" s="14"/>
      <c r="S18" s="17">
        <v>0</v>
      </c>
      <c r="T18" s="15">
        <f t="shared" si="6"/>
        <v>19</v>
      </c>
      <c r="U18" s="21">
        <f t="shared" si="7"/>
        <v>316980.51</v>
      </c>
      <c r="V18" s="17">
        <v>0</v>
      </c>
      <c r="W18" s="17">
        <v>0</v>
      </c>
      <c r="X18" s="17">
        <v>455254.74</v>
      </c>
      <c r="Y18" s="17">
        <v>0</v>
      </c>
      <c r="Z18" s="17">
        <v>0</v>
      </c>
      <c r="AA18" s="14">
        <v>60</v>
      </c>
      <c r="AB18" s="34">
        <v>1764444.71</v>
      </c>
      <c r="AC18" s="20">
        <f t="shared" si="4"/>
        <v>60</v>
      </c>
      <c r="AD18" s="22">
        <f t="shared" si="5"/>
        <v>1764444.71</v>
      </c>
      <c r="AE18" s="32" t="s">
        <v>303</v>
      </c>
      <c r="AF18" s="14"/>
    </row>
    <row r="19" spans="1:32" x14ac:dyDescent="0.2">
      <c r="A19" s="27">
        <v>6410</v>
      </c>
      <c r="B19" s="82" t="s">
        <v>740</v>
      </c>
      <c r="C19" s="14"/>
      <c r="D19" s="17">
        <v>0</v>
      </c>
      <c r="E19" s="14"/>
      <c r="F19" s="17">
        <v>0</v>
      </c>
      <c r="G19" s="14"/>
      <c r="H19" s="17">
        <v>0</v>
      </c>
      <c r="I19" s="17">
        <v>0</v>
      </c>
      <c r="J19" s="14">
        <v>1</v>
      </c>
      <c r="K19" s="17">
        <v>88214</v>
      </c>
      <c r="L19" s="14">
        <v>30</v>
      </c>
      <c r="M19" s="17">
        <v>1089931.58</v>
      </c>
      <c r="N19" s="15">
        <f t="shared" si="0"/>
        <v>31</v>
      </c>
      <c r="O19" s="21">
        <f t="shared" si="1"/>
        <v>1178145.58</v>
      </c>
      <c r="P19" s="14">
        <v>5</v>
      </c>
      <c r="Q19" s="17">
        <v>110313</v>
      </c>
      <c r="R19" s="14"/>
      <c r="S19" s="17">
        <v>0</v>
      </c>
      <c r="T19" s="15">
        <f t="shared" si="6"/>
        <v>5</v>
      </c>
      <c r="U19" s="21">
        <f t="shared" si="7"/>
        <v>110313</v>
      </c>
      <c r="V19" s="17">
        <v>0</v>
      </c>
      <c r="W19" s="17">
        <v>0</v>
      </c>
      <c r="X19" s="17">
        <v>402900</v>
      </c>
      <c r="Y19" s="17">
        <v>0</v>
      </c>
      <c r="Z19" s="17">
        <v>0</v>
      </c>
      <c r="AA19" s="14">
        <v>36</v>
      </c>
      <c r="AB19" s="34">
        <v>1691358.58</v>
      </c>
      <c r="AC19" s="20">
        <f t="shared" si="4"/>
        <v>36</v>
      </c>
      <c r="AD19" s="22">
        <f t="shared" si="5"/>
        <v>1691358.58</v>
      </c>
      <c r="AE19" s="32" t="s">
        <v>304</v>
      </c>
      <c r="AF19" s="14"/>
    </row>
    <row r="20" spans="1:32" x14ac:dyDescent="0.2">
      <c r="A20" s="27">
        <v>6430</v>
      </c>
      <c r="B20" s="82" t="s">
        <v>741</v>
      </c>
      <c r="C20" s="14"/>
      <c r="D20" s="17">
        <v>0</v>
      </c>
      <c r="E20" s="14"/>
      <c r="F20" s="17">
        <v>0</v>
      </c>
      <c r="G20" s="14"/>
      <c r="H20" s="17">
        <v>0</v>
      </c>
      <c r="I20" s="17">
        <v>0</v>
      </c>
      <c r="J20" s="14"/>
      <c r="K20" s="17">
        <v>0</v>
      </c>
      <c r="L20" s="14">
        <v>610</v>
      </c>
      <c r="M20" s="17">
        <v>23867683.75</v>
      </c>
      <c r="N20" s="15">
        <f t="shared" si="0"/>
        <v>610</v>
      </c>
      <c r="O20" s="21">
        <f t="shared" si="1"/>
        <v>23867683.75</v>
      </c>
      <c r="P20" s="14">
        <v>175</v>
      </c>
      <c r="Q20" s="17">
        <v>4027645.66</v>
      </c>
      <c r="R20" s="14"/>
      <c r="S20" s="17">
        <v>0</v>
      </c>
      <c r="T20" s="15">
        <f t="shared" si="6"/>
        <v>175</v>
      </c>
      <c r="U20" s="21">
        <f t="shared" si="7"/>
        <v>4027645.66</v>
      </c>
      <c r="V20" s="17">
        <v>0</v>
      </c>
      <c r="W20" s="17">
        <v>0</v>
      </c>
      <c r="X20" s="17">
        <v>6731649.5499999998</v>
      </c>
      <c r="Y20" s="17">
        <v>0</v>
      </c>
      <c r="Z20" s="17">
        <v>0</v>
      </c>
      <c r="AA20" s="14">
        <v>785</v>
      </c>
      <c r="AB20" s="34">
        <v>34626978.960000001</v>
      </c>
      <c r="AC20" s="20">
        <f t="shared" si="4"/>
        <v>785</v>
      </c>
      <c r="AD20" s="22">
        <f t="shared" si="5"/>
        <v>34626978.960000001</v>
      </c>
      <c r="AE20" s="32" t="s">
        <v>305</v>
      </c>
      <c r="AF20" s="14"/>
    </row>
    <row r="21" spans="1:32" x14ac:dyDescent="0.2">
      <c r="A21" s="27">
        <v>6440</v>
      </c>
      <c r="B21" s="82" t="s">
        <v>742</v>
      </c>
      <c r="C21" s="14"/>
      <c r="D21" s="17">
        <v>0</v>
      </c>
      <c r="E21" s="14"/>
      <c r="F21" s="17">
        <v>0</v>
      </c>
      <c r="G21" s="14"/>
      <c r="H21" s="17">
        <v>0</v>
      </c>
      <c r="I21" s="17">
        <v>0</v>
      </c>
      <c r="J21" s="14">
        <v>1</v>
      </c>
      <c r="K21" s="17">
        <v>84483.19</v>
      </c>
      <c r="L21" s="14">
        <v>22</v>
      </c>
      <c r="M21" s="17">
        <v>852060.71000000008</v>
      </c>
      <c r="N21" s="15">
        <f t="shared" si="0"/>
        <v>23</v>
      </c>
      <c r="O21" s="21">
        <f t="shared" si="1"/>
        <v>936543.90000000014</v>
      </c>
      <c r="P21" s="14"/>
      <c r="Q21" s="17">
        <v>0</v>
      </c>
      <c r="R21" s="14"/>
      <c r="S21" s="17">
        <v>0</v>
      </c>
      <c r="T21" s="15">
        <f t="shared" si="6"/>
        <v>0</v>
      </c>
      <c r="U21" s="21">
        <f t="shared" si="7"/>
        <v>0</v>
      </c>
      <c r="V21" s="17">
        <v>0</v>
      </c>
      <c r="W21" s="17">
        <v>0</v>
      </c>
      <c r="X21" s="17">
        <v>289319.46999999997</v>
      </c>
      <c r="Y21" s="17">
        <v>0</v>
      </c>
      <c r="Z21" s="17">
        <v>0</v>
      </c>
      <c r="AA21" s="14">
        <v>23</v>
      </c>
      <c r="AB21" s="34">
        <v>1225863.3700000001</v>
      </c>
      <c r="AC21" s="20">
        <f t="shared" si="4"/>
        <v>23</v>
      </c>
      <c r="AD21" s="22">
        <f t="shared" si="5"/>
        <v>1225863.3700000001</v>
      </c>
      <c r="AE21" s="32" t="s">
        <v>306</v>
      </c>
      <c r="AF21" s="14"/>
    </row>
    <row r="22" spans="1:32" x14ac:dyDescent="0.2">
      <c r="A22" s="27">
        <v>6460</v>
      </c>
      <c r="B22" s="82" t="s">
        <v>743</v>
      </c>
      <c r="C22" s="14"/>
      <c r="D22" s="17">
        <v>0</v>
      </c>
      <c r="E22" s="14"/>
      <c r="F22" s="17">
        <v>0</v>
      </c>
      <c r="G22" s="14"/>
      <c r="H22" s="17">
        <v>0</v>
      </c>
      <c r="I22" s="17">
        <v>0</v>
      </c>
      <c r="J22" s="14">
        <v>1</v>
      </c>
      <c r="K22" s="17">
        <v>96200.89</v>
      </c>
      <c r="L22" s="14">
        <v>351</v>
      </c>
      <c r="M22" s="17">
        <v>14101472.069999998</v>
      </c>
      <c r="N22" s="15">
        <f t="shared" si="0"/>
        <v>352</v>
      </c>
      <c r="O22" s="21">
        <f t="shared" si="1"/>
        <v>14197672.959999999</v>
      </c>
      <c r="P22" s="14">
        <v>2</v>
      </c>
      <c r="Q22" s="17">
        <v>57722.32</v>
      </c>
      <c r="R22" s="14"/>
      <c r="S22" s="17">
        <v>0</v>
      </c>
      <c r="T22" s="15">
        <f t="shared" si="6"/>
        <v>2</v>
      </c>
      <c r="U22" s="21">
        <f t="shared" si="7"/>
        <v>57722.32</v>
      </c>
      <c r="V22" s="17">
        <v>263900</v>
      </c>
      <c r="W22" s="17">
        <v>0</v>
      </c>
      <c r="X22" s="17">
        <v>4474598.6099999994</v>
      </c>
      <c r="Y22" s="17">
        <v>0</v>
      </c>
      <c r="Z22" s="17">
        <v>0</v>
      </c>
      <c r="AA22" s="14">
        <v>354</v>
      </c>
      <c r="AB22" s="34">
        <v>18993893.890000001</v>
      </c>
      <c r="AC22" s="20">
        <f t="shared" si="4"/>
        <v>354</v>
      </c>
      <c r="AD22" s="22">
        <f t="shared" si="5"/>
        <v>18993893.890000001</v>
      </c>
      <c r="AE22" s="32" t="s">
        <v>307</v>
      </c>
      <c r="AF22" s="14"/>
    </row>
    <row r="23" spans="1:32" x14ac:dyDescent="0.2">
      <c r="A23" s="27">
        <v>6500</v>
      </c>
      <c r="B23" s="82" t="s">
        <v>744</v>
      </c>
      <c r="C23" s="14"/>
      <c r="D23" s="17">
        <v>0</v>
      </c>
      <c r="E23" s="14"/>
      <c r="F23" s="17">
        <v>0</v>
      </c>
      <c r="G23" s="14"/>
      <c r="H23" s="17">
        <v>0</v>
      </c>
      <c r="I23" s="17">
        <v>0</v>
      </c>
      <c r="J23" s="14">
        <v>1</v>
      </c>
      <c r="K23" s="17">
        <v>91329.74</v>
      </c>
      <c r="L23" s="14">
        <v>65</v>
      </c>
      <c r="M23" s="17">
        <v>2949576.5999999996</v>
      </c>
      <c r="N23" s="15">
        <f t="shared" si="0"/>
        <v>66</v>
      </c>
      <c r="O23" s="21">
        <f t="shared" si="1"/>
        <v>3040906.34</v>
      </c>
      <c r="P23" s="14">
        <v>32</v>
      </c>
      <c r="Q23" s="17">
        <v>2891615.09</v>
      </c>
      <c r="R23" s="14"/>
      <c r="S23" s="17">
        <v>0</v>
      </c>
      <c r="T23" s="15">
        <f t="shared" si="6"/>
        <v>32</v>
      </c>
      <c r="U23" s="21">
        <f t="shared" si="7"/>
        <v>2891615.09</v>
      </c>
      <c r="V23" s="17">
        <v>83910.14</v>
      </c>
      <c r="W23" s="17">
        <v>0</v>
      </c>
      <c r="X23" s="17">
        <v>1698234.2000000002</v>
      </c>
      <c r="Y23" s="17">
        <v>0</v>
      </c>
      <c r="Z23" s="17">
        <v>0</v>
      </c>
      <c r="AA23" s="14">
        <v>98</v>
      </c>
      <c r="AB23" s="34">
        <v>7714665.7699999996</v>
      </c>
      <c r="AC23" s="20">
        <f t="shared" si="4"/>
        <v>98</v>
      </c>
      <c r="AD23" s="22">
        <f t="shared" si="5"/>
        <v>7714665.7699999996</v>
      </c>
      <c r="AE23" s="32" t="s">
        <v>308</v>
      </c>
      <c r="AF23" s="14"/>
    </row>
    <row r="24" spans="1:32" x14ac:dyDescent="0.2">
      <c r="A24" s="27">
        <v>6510</v>
      </c>
      <c r="B24" s="82" t="s">
        <v>745</v>
      </c>
      <c r="C24" s="14"/>
      <c r="D24" s="17">
        <v>0</v>
      </c>
      <c r="E24" s="14"/>
      <c r="F24" s="17">
        <v>0</v>
      </c>
      <c r="G24" s="14"/>
      <c r="H24" s="17">
        <v>0</v>
      </c>
      <c r="I24" s="17">
        <v>0</v>
      </c>
      <c r="J24" s="14">
        <v>1</v>
      </c>
      <c r="K24" s="17">
        <v>97290</v>
      </c>
      <c r="L24" s="14">
        <v>6</v>
      </c>
      <c r="M24" s="17">
        <v>355108.5</v>
      </c>
      <c r="N24" s="15">
        <f t="shared" si="0"/>
        <v>7</v>
      </c>
      <c r="O24" s="21">
        <f t="shared" si="1"/>
        <v>452398.5</v>
      </c>
      <c r="P24" s="14"/>
      <c r="Q24" s="17">
        <v>0</v>
      </c>
      <c r="R24" s="14"/>
      <c r="S24" s="17">
        <v>0</v>
      </c>
      <c r="T24" s="15">
        <f t="shared" si="6"/>
        <v>0</v>
      </c>
      <c r="U24" s="21">
        <f t="shared" si="7"/>
        <v>0</v>
      </c>
      <c r="V24" s="17">
        <v>3505.8</v>
      </c>
      <c r="W24" s="17">
        <v>0</v>
      </c>
      <c r="X24" s="17">
        <v>114440</v>
      </c>
      <c r="Y24" s="17">
        <v>0</v>
      </c>
      <c r="Z24" s="17">
        <v>0</v>
      </c>
      <c r="AA24" s="14">
        <v>7</v>
      </c>
      <c r="AB24" s="34">
        <v>570344.30000000005</v>
      </c>
      <c r="AC24" s="20">
        <f t="shared" si="4"/>
        <v>7</v>
      </c>
      <c r="AD24" s="22">
        <f t="shared" si="5"/>
        <v>570344.30000000005</v>
      </c>
      <c r="AE24" s="32" t="s">
        <v>309</v>
      </c>
      <c r="AF24" s="14"/>
    </row>
    <row r="25" spans="1:32" x14ac:dyDescent="0.2">
      <c r="A25" s="27">
        <v>6540</v>
      </c>
      <c r="B25" s="82" t="s">
        <v>746</v>
      </c>
      <c r="C25" s="14"/>
      <c r="D25" s="17">
        <v>0</v>
      </c>
      <c r="E25" s="14"/>
      <c r="F25" s="17">
        <v>0</v>
      </c>
      <c r="G25" s="14">
        <v>4</v>
      </c>
      <c r="H25" s="17">
        <v>142603.79999999999</v>
      </c>
      <c r="I25" s="17">
        <v>0</v>
      </c>
      <c r="J25" s="14">
        <v>2</v>
      </c>
      <c r="K25" s="17">
        <v>176708.28</v>
      </c>
      <c r="L25" s="14">
        <v>641</v>
      </c>
      <c r="M25" s="17">
        <v>29278238.41</v>
      </c>
      <c r="N25" s="15">
        <f t="shared" si="0"/>
        <v>647</v>
      </c>
      <c r="O25" s="21">
        <f t="shared" si="1"/>
        <v>29597550.490000002</v>
      </c>
      <c r="P25" s="14">
        <v>9</v>
      </c>
      <c r="Q25" s="17">
        <v>145782.85</v>
      </c>
      <c r="R25" s="14"/>
      <c r="S25" s="17">
        <v>0</v>
      </c>
      <c r="T25" s="15">
        <f t="shared" si="6"/>
        <v>9</v>
      </c>
      <c r="U25" s="21">
        <f t="shared" si="7"/>
        <v>145782.85</v>
      </c>
      <c r="V25" s="17">
        <v>0</v>
      </c>
      <c r="W25" s="17">
        <v>0</v>
      </c>
      <c r="X25" s="17">
        <v>8893952.75</v>
      </c>
      <c r="Y25" s="17">
        <v>0</v>
      </c>
      <c r="Z25" s="17">
        <v>0</v>
      </c>
      <c r="AA25" s="14">
        <v>656</v>
      </c>
      <c r="AB25" s="34">
        <v>38637286.090000004</v>
      </c>
      <c r="AC25" s="20">
        <f t="shared" si="4"/>
        <v>656</v>
      </c>
      <c r="AD25" s="22">
        <f t="shared" si="5"/>
        <v>38637286.090000004</v>
      </c>
      <c r="AE25" s="32" t="s">
        <v>310</v>
      </c>
      <c r="AF25" s="14"/>
    </row>
    <row r="26" spans="1:32" x14ac:dyDescent="0.2">
      <c r="A26" s="27">
        <v>6550</v>
      </c>
      <c r="B26" s="82" t="s">
        <v>747</v>
      </c>
      <c r="C26" s="14"/>
      <c r="D26" s="17">
        <v>0</v>
      </c>
      <c r="E26" s="14"/>
      <c r="F26" s="17">
        <v>0</v>
      </c>
      <c r="G26" s="14">
        <v>1</v>
      </c>
      <c r="H26" s="17">
        <v>20744.32</v>
      </c>
      <c r="I26" s="17">
        <v>16456.2</v>
      </c>
      <c r="J26" s="14">
        <v>1</v>
      </c>
      <c r="K26" s="17">
        <v>95554.31</v>
      </c>
      <c r="L26" s="14">
        <v>229</v>
      </c>
      <c r="M26" s="17">
        <v>11163986.370000001</v>
      </c>
      <c r="N26" s="15">
        <f t="shared" si="0"/>
        <v>231</v>
      </c>
      <c r="O26" s="21">
        <f t="shared" si="1"/>
        <v>11296741.200000001</v>
      </c>
      <c r="P26" s="14">
        <v>17</v>
      </c>
      <c r="Q26" s="17">
        <v>485189.06000000006</v>
      </c>
      <c r="R26" s="14"/>
      <c r="S26" s="17">
        <v>0</v>
      </c>
      <c r="T26" s="15">
        <f t="shared" si="6"/>
        <v>17</v>
      </c>
      <c r="U26" s="21">
        <f t="shared" si="7"/>
        <v>485189.06000000006</v>
      </c>
      <c r="V26" s="17">
        <v>196323.20000000001</v>
      </c>
      <c r="W26" s="17">
        <v>28552.79</v>
      </c>
      <c r="X26" s="17">
        <v>3333286.46</v>
      </c>
      <c r="Y26" s="17">
        <v>0</v>
      </c>
      <c r="Z26" s="17">
        <v>0</v>
      </c>
      <c r="AA26" s="14">
        <v>248</v>
      </c>
      <c r="AB26" s="34">
        <v>15340092.709999997</v>
      </c>
      <c r="AC26" s="20">
        <f t="shared" si="4"/>
        <v>248</v>
      </c>
      <c r="AD26" s="22">
        <f t="shared" si="5"/>
        <v>15340092.710000001</v>
      </c>
      <c r="AE26" s="32" t="s">
        <v>311</v>
      </c>
      <c r="AF26" s="14"/>
    </row>
    <row r="27" spans="1:32" x14ac:dyDescent="0.2">
      <c r="A27" s="27">
        <v>6570</v>
      </c>
      <c r="B27" s="82" t="s">
        <v>748</v>
      </c>
      <c r="C27" s="14"/>
      <c r="D27" s="17">
        <v>0</v>
      </c>
      <c r="E27" s="14"/>
      <c r="F27" s="17">
        <v>0</v>
      </c>
      <c r="G27" s="14">
        <v>2</v>
      </c>
      <c r="H27" s="17">
        <v>51308.76</v>
      </c>
      <c r="I27" s="17">
        <v>71313.84</v>
      </c>
      <c r="J27" s="14">
        <v>1</v>
      </c>
      <c r="K27" s="17">
        <v>83536.679999999993</v>
      </c>
      <c r="L27" s="14">
        <v>40</v>
      </c>
      <c r="M27" s="17">
        <v>1517530.76</v>
      </c>
      <c r="N27" s="15">
        <f t="shared" si="0"/>
        <v>43</v>
      </c>
      <c r="O27" s="21">
        <f t="shared" si="1"/>
        <v>1723690.04</v>
      </c>
      <c r="P27" s="14">
        <v>3</v>
      </c>
      <c r="Q27" s="17">
        <v>82378.45</v>
      </c>
      <c r="R27" s="14"/>
      <c r="S27" s="17">
        <v>0</v>
      </c>
      <c r="T27" s="15">
        <f t="shared" si="6"/>
        <v>3</v>
      </c>
      <c r="U27" s="21">
        <f t="shared" si="7"/>
        <v>82378.45</v>
      </c>
      <c r="V27" s="17">
        <v>0</v>
      </c>
      <c r="W27" s="17">
        <v>0</v>
      </c>
      <c r="X27" s="17">
        <v>571537</v>
      </c>
      <c r="Y27" s="17">
        <v>0</v>
      </c>
      <c r="Z27" s="17">
        <v>0</v>
      </c>
      <c r="AA27" s="14">
        <v>46</v>
      </c>
      <c r="AB27" s="34">
        <v>2377605.4900000002</v>
      </c>
      <c r="AC27" s="20">
        <f t="shared" si="4"/>
        <v>46</v>
      </c>
      <c r="AD27" s="22">
        <f t="shared" si="5"/>
        <v>2377605.4900000002</v>
      </c>
      <c r="AE27" s="32" t="s">
        <v>312</v>
      </c>
      <c r="AF27" s="14"/>
    </row>
    <row r="28" spans="1:32" x14ac:dyDescent="0.2">
      <c r="A28" s="27">
        <v>6580</v>
      </c>
      <c r="B28" s="82" t="s">
        <v>748</v>
      </c>
      <c r="C28" s="14"/>
      <c r="D28" s="17">
        <v>0</v>
      </c>
      <c r="E28" s="14"/>
      <c r="F28" s="17">
        <v>0</v>
      </c>
      <c r="G28" s="14"/>
      <c r="H28" s="17">
        <v>0</v>
      </c>
      <c r="I28" s="17">
        <v>0</v>
      </c>
      <c r="J28" s="14">
        <v>1</v>
      </c>
      <c r="K28" s="17">
        <v>84154.08</v>
      </c>
      <c r="L28" s="14">
        <v>355</v>
      </c>
      <c r="M28" s="17">
        <v>9515987.459999999</v>
      </c>
      <c r="N28" s="15">
        <f t="shared" si="0"/>
        <v>356</v>
      </c>
      <c r="O28" s="21">
        <f t="shared" si="1"/>
        <v>9600141.5399999991</v>
      </c>
      <c r="P28" s="14">
        <v>27</v>
      </c>
      <c r="Q28" s="17">
        <v>667536.80000000005</v>
      </c>
      <c r="R28" s="14"/>
      <c r="S28" s="17">
        <v>0</v>
      </c>
      <c r="T28" s="15">
        <f t="shared" si="6"/>
        <v>27</v>
      </c>
      <c r="U28" s="21">
        <f t="shared" si="7"/>
        <v>667536.80000000005</v>
      </c>
      <c r="V28" s="17">
        <v>0</v>
      </c>
      <c r="W28" s="17">
        <v>0</v>
      </c>
      <c r="X28" s="17">
        <v>3508569.75</v>
      </c>
      <c r="Y28" s="17">
        <v>0</v>
      </c>
      <c r="Z28" s="17">
        <v>0</v>
      </c>
      <c r="AA28" s="14">
        <v>383</v>
      </c>
      <c r="AB28" s="34">
        <v>13776248.09</v>
      </c>
      <c r="AC28" s="20">
        <f t="shared" si="4"/>
        <v>383</v>
      </c>
      <c r="AD28" s="22">
        <f t="shared" si="5"/>
        <v>13776248.09</v>
      </c>
      <c r="AE28" s="32" t="s">
        <v>313</v>
      </c>
      <c r="AF28" s="14"/>
    </row>
    <row r="29" spans="1:32" x14ac:dyDescent="0.2">
      <c r="A29" s="27">
        <v>6600</v>
      </c>
      <c r="B29" s="82" t="s">
        <v>730</v>
      </c>
      <c r="C29" s="14"/>
      <c r="D29" s="17">
        <v>0</v>
      </c>
      <c r="E29" s="14"/>
      <c r="F29" s="17">
        <v>0</v>
      </c>
      <c r="G29" s="14"/>
      <c r="H29" s="17">
        <v>0</v>
      </c>
      <c r="I29" s="17">
        <v>0</v>
      </c>
      <c r="J29" s="14">
        <v>1</v>
      </c>
      <c r="K29" s="17">
        <v>101944.74</v>
      </c>
      <c r="L29" s="14">
        <v>551</v>
      </c>
      <c r="M29" s="17">
        <v>30063383.859999999</v>
      </c>
      <c r="N29" s="15">
        <f t="shared" si="0"/>
        <v>552</v>
      </c>
      <c r="O29" s="21">
        <f t="shared" si="1"/>
        <v>30165328.599999998</v>
      </c>
      <c r="P29" s="14">
        <v>127</v>
      </c>
      <c r="Q29" s="17">
        <v>3957455.98</v>
      </c>
      <c r="R29" s="14"/>
      <c r="S29" s="17">
        <v>0</v>
      </c>
      <c r="T29" s="15">
        <f t="shared" si="6"/>
        <v>127</v>
      </c>
      <c r="U29" s="21">
        <f t="shared" si="7"/>
        <v>3957455.98</v>
      </c>
      <c r="V29" s="17">
        <v>1624981.1</v>
      </c>
      <c r="W29" s="17">
        <v>0</v>
      </c>
      <c r="X29" s="17">
        <v>8343130.7199999997</v>
      </c>
      <c r="Y29" s="17">
        <v>0</v>
      </c>
      <c r="Z29" s="17">
        <v>0</v>
      </c>
      <c r="AA29" s="14">
        <v>679</v>
      </c>
      <c r="AB29" s="34">
        <v>44090896.399999999</v>
      </c>
      <c r="AC29" s="20">
        <f t="shared" si="4"/>
        <v>679</v>
      </c>
      <c r="AD29" s="22">
        <f t="shared" si="5"/>
        <v>44090896.399999999</v>
      </c>
      <c r="AE29" s="32" t="s">
        <v>314</v>
      </c>
      <c r="AF29" s="14"/>
    </row>
    <row r="30" spans="1:32" x14ac:dyDescent="0.2">
      <c r="A30" s="27">
        <v>6620</v>
      </c>
      <c r="B30" s="82" t="s">
        <v>730</v>
      </c>
      <c r="C30" s="14"/>
      <c r="D30" s="17">
        <v>0</v>
      </c>
      <c r="E30" s="14"/>
      <c r="F30" s="17">
        <v>0</v>
      </c>
      <c r="G30" s="14">
        <v>30</v>
      </c>
      <c r="H30" s="17">
        <v>907798.21</v>
      </c>
      <c r="I30" s="17">
        <v>532914.67000000004</v>
      </c>
      <c r="J30" s="14"/>
      <c r="K30" s="17">
        <v>0</v>
      </c>
      <c r="L30" s="14">
        <v>1336</v>
      </c>
      <c r="M30" s="17">
        <v>50429148.059999995</v>
      </c>
      <c r="N30" s="15">
        <f t="shared" si="0"/>
        <v>1366</v>
      </c>
      <c r="O30" s="21">
        <f t="shared" si="1"/>
        <v>51869860.939999998</v>
      </c>
      <c r="P30" s="14">
        <v>90</v>
      </c>
      <c r="Q30" s="17">
        <v>3651164.54</v>
      </c>
      <c r="R30" s="14"/>
      <c r="S30" s="17">
        <v>0</v>
      </c>
      <c r="T30" s="15">
        <f t="shared" si="6"/>
        <v>90</v>
      </c>
      <c r="U30" s="21">
        <f t="shared" si="7"/>
        <v>3651164.54</v>
      </c>
      <c r="V30" s="17">
        <v>1702091.42</v>
      </c>
      <c r="W30" s="17">
        <v>0</v>
      </c>
      <c r="X30" s="17">
        <v>14316095.029999999</v>
      </c>
      <c r="Y30" s="17">
        <v>0</v>
      </c>
      <c r="Z30" s="17">
        <v>0</v>
      </c>
      <c r="AA30" s="14">
        <v>1456</v>
      </c>
      <c r="AB30" s="34">
        <v>71539211.929999992</v>
      </c>
      <c r="AC30" s="20">
        <f t="shared" si="4"/>
        <v>1456</v>
      </c>
      <c r="AD30" s="22">
        <f t="shared" si="5"/>
        <v>71539211.929999992</v>
      </c>
      <c r="AE30" s="32" t="s">
        <v>315</v>
      </c>
      <c r="AF30" s="14"/>
    </row>
    <row r="31" spans="1:32" x14ac:dyDescent="0.2">
      <c r="A31" s="27">
        <v>6630</v>
      </c>
      <c r="B31" s="82" t="s">
        <v>730</v>
      </c>
      <c r="C31" s="14"/>
      <c r="D31" s="17">
        <v>0</v>
      </c>
      <c r="E31" s="14"/>
      <c r="F31" s="17">
        <v>0</v>
      </c>
      <c r="G31" s="14"/>
      <c r="H31" s="17">
        <v>0</v>
      </c>
      <c r="I31" s="17">
        <v>0</v>
      </c>
      <c r="J31" s="14"/>
      <c r="K31" s="17">
        <v>0</v>
      </c>
      <c r="L31" s="14">
        <v>1415</v>
      </c>
      <c r="M31" s="17">
        <v>60400498.82</v>
      </c>
      <c r="N31" s="15">
        <f t="shared" si="0"/>
        <v>1415</v>
      </c>
      <c r="O31" s="21">
        <f t="shared" si="1"/>
        <v>60400498.82</v>
      </c>
      <c r="P31" s="14">
        <v>333</v>
      </c>
      <c r="Q31" s="17">
        <v>8676658.6500000004</v>
      </c>
      <c r="R31" s="14"/>
      <c r="S31" s="17">
        <v>0</v>
      </c>
      <c r="T31" s="15">
        <f t="shared" si="6"/>
        <v>333</v>
      </c>
      <c r="U31" s="21">
        <f t="shared" si="7"/>
        <v>8676658.6500000004</v>
      </c>
      <c r="V31" s="17">
        <v>1635252.06</v>
      </c>
      <c r="W31" s="17">
        <v>0</v>
      </c>
      <c r="X31" s="17">
        <v>19301315.25</v>
      </c>
      <c r="Y31" s="17">
        <v>0</v>
      </c>
      <c r="Z31" s="17">
        <v>0</v>
      </c>
      <c r="AA31" s="14">
        <v>1748</v>
      </c>
      <c r="AB31" s="34">
        <v>90013724.780000001</v>
      </c>
      <c r="AC31" s="20">
        <f t="shared" si="4"/>
        <v>1748</v>
      </c>
      <c r="AD31" s="22">
        <f t="shared" si="5"/>
        <v>90013724.780000001</v>
      </c>
      <c r="AE31" s="32" t="s">
        <v>316</v>
      </c>
      <c r="AF31" s="14"/>
    </row>
    <row r="32" spans="1:32" x14ac:dyDescent="0.2">
      <c r="A32" s="27">
        <v>6640</v>
      </c>
      <c r="B32" s="82" t="s">
        <v>730</v>
      </c>
      <c r="C32" s="14"/>
      <c r="D32" s="17">
        <v>0</v>
      </c>
      <c r="E32" s="14"/>
      <c r="F32" s="17">
        <v>0</v>
      </c>
      <c r="G32" s="14"/>
      <c r="H32" s="17">
        <v>0</v>
      </c>
      <c r="I32" s="17">
        <v>0</v>
      </c>
      <c r="J32" s="14"/>
      <c r="K32" s="17">
        <v>0</v>
      </c>
      <c r="L32" s="14">
        <v>236</v>
      </c>
      <c r="M32" s="17">
        <v>8809937.6099999994</v>
      </c>
      <c r="N32" s="15">
        <f t="shared" si="0"/>
        <v>236</v>
      </c>
      <c r="O32" s="21">
        <f t="shared" si="1"/>
        <v>8809937.6099999994</v>
      </c>
      <c r="P32" s="14">
        <v>89</v>
      </c>
      <c r="Q32" s="17">
        <v>2872949.99</v>
      </c>
      <c r="R32" s="14"/>
      <c r="S32" s="17">
        <v>0</v>
      </c>
      <c r="T32" s="15">
        <f t="shared" si="6"/>
        <v>89</v>
      </c>
      <c r="U32" s="21">
        <f t="shared" si="7"/>
        <v>2872949.99</v>
      </c>
      <c r="V32" s="17">
        <v>0</v>
      </c>
      <c r="W32" s="17">
        <v>0</v>
      </c>
      <c r="X32" s="17">
        <v>3248188.48</v>
      </c>
      <c r="Y32" s="17">
        <v>0</v>
      </c>
      <c r="Z32" s="17">
        <v>0</v>
      </c>
      <c r="AA32" s="14">
        <v>325</v>
      </c>
      <c r="AB32" s="34">
        <v>14931076.08</v>
      </c>
      <c r="AC32" s="20">
        <f t="shared" si="4"/>
        <v>325</v>
      </c>
      <c r="AD32" s="22">
        <f t="shared" si="5"/>
        <v>14931076.08</v>
      </c>
      <c r="AE32" s="32" t="s">
        <v>317</v>
      </c>
      <c r="AF32" s="14"/>
    </row>
    <row r="33" spans="1:32" x14ac:dyDescent="0.2">
      <c r="A33" s="27">
        <v>6650</v>
      </c>
      <c r="B33" s="82" t="s">
        <v>749</v>
      </c>
      <c r="C33" s="14"/>
      <c r="D33" s="17">
        <v>0</v>
      </c>
      <c r="E33" s="14"/>
      <c r="F33" s="17">
        <v>0</v>
      </c>
      <c r="G33" s="14"/>
      <c r="H33" s="17">
        <v>0</v>
      </c>
      <c r="I33" s="17">
        <v>0</v>
      </c>
      <c r="J33" s="14">
        <v>1</v>
      </c>
      <c r="K33" s="17">
        <v>100000</v>
      </c>
      <c r="L33" s="14">
        <v>892</v>
      </c>
      <c r="M33" s="17">
        <v>49492384.769999996</v>
      </c>
      <c r="N33" s="15">
        <f t="shared" si="0"/>
        <v>893</v>
      </c>
      <c r="O33" s="21">
        <f t="shared" si="1"/>
        <v>49592384.769999996</v>
      </c>
      <c r="P33" s="14">
        <v>365</v>
      </c>
      <c r="Q33" s="17">
        <v>14456080.389999999</v>
      </c>
      <c r="R33" s="14"/>
      <c r="S33" s="17">
        <v>0</v>
      </c>
      <c r="T33" s="15">
        <f t="shared" si="6"/>
        <v>365</v>
      </c>
      <c r="U33" s="21">
        <f t="shared" si="7"/>
        <v>14456080.389999999</v>
      </c>
      <c r="V33" s="17">
        <v>0</v>
      </c>
      <c r="W33" s="17">
        <v>0</v>
      </c>
      <c r="X33" s="17">
        <v>16555275.609999999</v>
      </c>
      <c r="Y33" s="17">
        <v>0</v>
      </c>
      <c r="Z33" s="17">
        <v>0</v>
      </c>
      <c r="AA33" s="14">
        <v>1258</v>
      </c>
      <c r="AB33" s="34">
        <v>80603740.769999981</v>
      </c>
      <c r="AC33" s="20">
        <f t="shared" si="4"/>
        <v>1258</v>
      </c>
      <c r="AD33" s="22">
        <f t="shared" si="5"/>
        <v>80603740.769999996</v>
      </c>
      <c r="AE33" s="32" t="s">
        <v>318</v>
      </c>
      <c r="AF33" s="14"/>
    </row>
    <row r="34" spans="1:32" x14ac:dyDescent="0.2">
      <c r="A34" s="27">
        <v>6670</v>
      </c>
      <c r="B34" s="82" t="s">
        <v>730</v>
      </c>
      <c r="C34" s="14"/>
      <c r="D34" s="17">
        <v>0</v>
      </c>
      <c r="E34" s="14"/>
      <c r="F34" s="17">
        <v>0</v>
      </c>
      <c r="G34" s="14"/>
      <c r="H34" s="17">
        <v>0</v>
      </c>
      <c r="I34" s="17">
        <v>0</v>
      </c>
      <c r="J34" s="14">
        <v>1</v>
      </c>
      <c r="K34" s="17">
        <v>127026.75</v>
      </c>
      <c r="L34" s="14">
        <v>1405</v>
      </c>
      <c r="M34" s="17">
        <v>68933907.950000003</v>
      </c>
      <c r="N34" s="15">
        <f t="shared" si="0"/>
        <v>1406</v>
      </c>
      <c r="O34" s="21">
        <f t="shared" si="1"/>
        <v>69060934.700000003</v>
      </c>
      <c r="P34" s="14">
        <v>123</v>
      </c>
      <c r="Q34" s="17">
        <v>4240602.09</v>
      </c>
      <c r="R34" s="14"/>
      <c r="S34" s="17">
        <v>0</v>
      </c>
      <c r="T34" s="15">
        <f t="shared" si="6"/>
        <v>123</v>
      </c>
      <c r="U34" s="21">
        <f t="shared" si="7"/>
        <v>4240602.09</v>
      </c>
      <c r="V34" s="17">
        <v>4452171.24</v>
      </c>
      <c r="W34" s="17">
        <v>0</v>
      </c>
      <c r="X34" s="17">
        <v>19481185.899999999</v>
      </c>
      <c r="Y34" s="17">
        <v>0</v>
      </c>
      <c r="Z34" s="17">
        <v>0</v>
      </c>
      <c r="AA34" s="14">
        <v>1529</v>
      </c>
      <c r="AB34" s="34">
        <v>97234893.930000007</v>
      </c>
      <c r="AC34" s="20">
        <f t="shared" si="4"/>
        <v>1529</v>
      </c>
      <c r="AD34" s="22">
        <f t="shared" si="5"/>
        <v>97234893.930000007</v>
      </c>
      <c r="AE34" s="32" t="s">
        <v>319</v>
      </c>
      <c r="AF34" s="14"/>
    </row>
    <row r="35" spans="1:32" x14ac:dyDescent="0.2">
      <c r="A35" s="27">
        <v>6680</v>
      </c>
      <c r="B35" s="82" t="s">
        <v>730</v>
      </c>
      <c r="C35" s="14"/>
      <c r="D35" s="17">
        <v>0</v>
      </c>
      <c r="E35" s="14"/>
      <c r="F35" s="17">
        <v>0</v>
      </c>
      <c r="G35" s="14"/>
      <c r="H35" s="17">
        <v>0</v>
      </c>
      <c r="I35" s="17">
        <v>0</v>
      </c>
      <c r="J35" s="14">
        <v>1</v>
      </c>
      <c r="K35" s="17">
        <v>109970.4</v>
      </c>
      <c r="L35" s="14">
        <v>743</v>
      </c>
      <c r="M35" s="17">
        <v>26768943.939999998</v>
      </c>
      <c r="N35" s="15">
        <f t="shared" si="0"/>
        <v>744</v>
      </c>
      <c r="O35" s="21">
        <f t="shared" si="1"/>
        <v>26878914.339999996</v>
      </c>
      <c r="P35" s="14">
        <v>61</v>
      </c>
      <c r="Q35" s="17">
        <v>1926395</v>
      </c>
      <c r="R35" s="14"/>
      <c r="S35" s="17">
        <v>0</v>
      </c>
      <c r="T35" s="15">
        <f t="shared" si="6"/>
        <v>61</v>
      </c>
      <c r="U35" s="21">
        <f t="shared" si="7"/>
        <v>1926395</v>
      </c>
      <c r="V35" s="17">
        <v>2822845.54</v>
      </c>
      <c r="W35" s="17">
        <v>0</v>
      </c>
      <c r="X35" s="17">
        <v>9857381.1699999999</v>
      </c>
      <c r="Y35" s="17">
        <v>0</v>
      </c>
      <c r="Z35" s="17">
        <v>0</v>
      </c>
      <c r="AA35" s="14">
        <v>805</v>
      </c>
      <c r="AB35" s="34">
        <v>41485536.049999997</v>
      </c>
      <c r="AC35" s="20">
        <f t="shared" si="4"/>
        <v>805</v>
      </c>
      <c r="AD35" s="22">
        <f t="shared" si="5"/>
        <v>41485536.049999997</v>
      </c>
      <c r="AE35" s="32" t="s">
        <v>320</v>
      </c>
      <c r="AF35" s="14"/>
    </row>
    <row r="36" spans="1:32" x14ac:dyDescent="0.2">
      <c r="A36" s="27">
        <v>6720</v>
      </c>
      <c r="B36" s="82" t="s">
        <v>750</v>
      </c>
      <c r="C36" s="14"/>
      <c r="D36" s="17">
        <v>0</v>
      </c>
      <c r="E36" s="14"/>
      <c r="F36" s="17">
        <v>0</v>
      </c>
      <c r="G36" s="14">
        <v>1</v>
      </c>
      <c r="H36" s="17">
        <v>21536.03</v>
      </c>
      <c r="I36" s="17">
        <v>19250.5</v>
      </c>
      <c r="J36" s="14">
        <v>1</v>
      </c>
      <c r="K36" s="17">
        <v>91331.99</v>
      </c>
      <c r="L36" s="14">
        <v>89</v>
      </c>
      <c r="M36" s="17">
        <v>3296943.1</v>
      </c>
      <c r="N36" s="15">
        <f t="shared" si="0"/>
        <v>91</v>
      </c>
      <c r="O36" s="21">
        <f t="shared" si="1"/>
        <v>3429061.62</v>
      </c>
      <c r="P36" s="14">
        <v>1</v>
      </c>
      <c r="Q36" s="17">
        <v>22663.38</v>
      </c>
      <c r="R36" s="14"/>
      <c r="S36" s="17">
        <v>0</v>
      </c>
      <c r="T36" s="15">
        <f t="shared" si="6"/>
        <v>1</v>
      </c>
      <c r="U36" s="21">
        <f t="shared" si="7"/>
        <v>22663.38</v>
      </c>
      <c r="V36" s="17">
        <v>56000</v>
      </c>
      <c r="W36" s="17">
        <v>9000</v>
      </c>
      <c r="X36" s="17">
        <v>1125873</v>
      </c>
      <c r="Y36" s="17">
        <v>0</v>
      </c>
      <c r="Z36" s="17">
        <v>0</v>
      </c>
      <c r="AA36" s="14">
        <v>92</v>
      </c>
      <c r="AB36" s="34">
        <v>4642598</v>
      </c>
      <c r="AC36" s="20">
        <f t="shared" si="4"/>
        <v>92</v>
      </c>
      <c r="AD36" s="22">
        <f t="shared" si="5"/>
        <v>4642598</v>
      </c>
      <c r="AE36" s="32" t="s">
        <v>321</v>
      </c>
      <c r="AF36" s="14"/>
    </row>
    <row r="37" spans="1:32" x14ac:dyDescent="0.2">
      <c r="A37" s="27">
        <v>6740</v>
      </c>
      <c r="B37" s="82" t="s">
        <v>751</v>
      </c>
      <c r="C37" s="14"/>
      <c r="D37" s="17">
        <v>0</v>
      </c>
      <c r="E37" s="14"/>
      <c r="F37" s="17">
        <v>0</v>
      </c>
      <c r="G37" s="14"/>
      <c r="H37" s="17">
        <v>0</v>
      </c>
      <c r="I37" s="17">
        <v>0</v>
      </c>
      <c r="J37" s="14">
        <v>1</v>
      </c>
      <c r="K37" s="17">
        <v>104540.21</v>
      </c>
      <c r="L37" s="14">
        <v>162</v>
      </c>
      <c r="M37" s="17">
        <v>8869362.5199999996</v>
      </c>
      <c r="N37" s="15">
        <f t="shared" si="0"/>
        <v>163</v>
      </c>
      <c r="O37" s="21">
        <f t="shared" si="1"/>
        <v>8973902.7300000004</v>
      </c>
      <c r="P37" s="14">
        <v>11</v>
      </c>
      <c r="Q37" s="17">
        <v>90214.34</v>
      </c>
      <c r="R37" s="14"/>
      <c r="S37" s="17">
        <v>0</v>
      </c>
      <c r="T37" s="15">
        <f t="shared" si="6"/>
        <v>11</v>
      </c>
      <c r="U37" s="21">
        <f t="shared" si="7"/>
        <v>90214.34</v>
      </c>
      <c r="V37" s="17">
        <v>0</v>
      </c>
      <c r="W37" s="17">
        <v>3220.85</v>
      </c>
      <c r="X37" s="17">
        <v>2435519.0099999998</v>
      </c>
      <c r="Y37" s="17">
        <v>0</v>
      </c>
      <c r="Z37" s="17">
        <v>0</v>
      </c>
      <c r="AA37" s="14">
        <v>329</v>
      </c>
      <c r="AB37" s="34">
        <v>21773440.800000001</v>
      </c>
      <c r="AC37" s="20">
        <f t="shared" si="4"/>
        <v>174</v>
      </c>
      <c r="AD37" s="22">
        <f t="shared" si="5"/>
        <v>11502856.93</v>
      </c>
      <c r="AE37" s="32" t="s">
        <v>322</v>
      </c>
      <c r="AF37" s="14"/>
    </row>
    <row r="38" spans="1:32" x14ac:dyDescent="0.2">
      <c r="A38" s="27">
        <v>6740</v>
      </c>
      <c r="B38" s="82" t="s">
        <v>752</v>
      </c>
      <c r="C38" s="14"/>
      <c r="D38" s="17">
        <v>0</v>
      </c>
      <c r="E38" s="14"/>
      <c r="F38" s="17">
        <v>0</v>
      </c>
      <c r="G38" s="14"/>
      <c r="H38" s="17">
        <v>0</v>
      </c>
      <c r="I38" s="17">
        <v>0</v>
      </c>
      <c r="J38" s="14"/>
      <c r="K38" s="17">
        <v>0</v>
      </c>
      <c r="L38" s="14">
        <v>5</v>
      </c>
      <c r="M38" s="17">
        <v>254866.73</v>
      </c>
      <c r="N38" s="15">
        <f t="shared" si="0"/>
        <v>5</v>
      </c>
      <c r="O38" s="21">
        <f t="shared" si="1"/>
        <v>254866.73</v>
      </c>
      <c r="P38" s="14"/>
      <c r="Q38" s="17">
        <v>0</v>
      </c>
      <c r="R38" s="14"/>
      <c r="S38" s="17">
        <v>0</v>
      </c>
      <c r="T38" s="15">
        <f t="shared" si="6"/>
        <v>0</v>
      </c>
      <c r="U38" s="21">
        <f t="shared" si="7"/>
        <v>0</v>
      </c>
      <c r="V38" s="17">
        <v>0</v>
      </c>
      <c r="W38" s="17">
        <v>92.55</v>
      </c>
      <c r="X38" s="17">
        <v>69986.179999999993</v>
      </c>
      <c r="Y38" s="17">
        <v>0</v>
      </c>
      <c r="Z38" s="17">
        <v>0</v>
      </c>
      <c r="AA38" s="14"/>
      <c r="AB38" s="34"/>
      <c r="AC38" s="20">
        <f t="shared" si="4"/>
        <v>5</v>
      </c>
      <c r="AD38" s="22">
        <f t="shared" si="5"/>
        <v>324945.45999999996</v>
      </c>
      <c r="AE38" s="32"/>
      <c r="AF38" s="14"/>
    </row>
    <row r="39" spans="1:32" x14ac:dyDescent="0.2">
      <c r="A39" s="27">
        <v>6740</v>
      </c>
      <c r="B39" s="82" t="s">
        <v>753</v>
      </c>
      <c r="C39" s="14"/>
      <c r="D39" s="17">
        <v>0</v>
      </c>
      <c r="E39" s="14"/>
      <c r="F39" s="17">
        <v>0</v>
      </c>
      <c r="G39" s="14">
        <v>3</v>
      </c>
      <c r="H39" s="17">
        <v>62851.73</v>
      </c>
      <c r="I39" s="17">
        <v>58823.92</v>
      </c>
      <c r="J39" s="14"/>
      <c r="K39" s="17">
        <v>0</v>
      </c>
      <c r="L39" s="14">
        <v>146</v>
      </c>
      <c r="M39" s="17">
        <v>7646002.1799999997</v>
      </c>
      <c r="N39" s="15">
        <f t="shared" si="0"/>
        <v>149</v>
      </c>
      <c r="O39" s="21">
        <f t="shared" si="1"/>
        <v>7767677.8300000001</v>
      </c>
      <c r="P39" s="14">
        <v>1</v>
      </c>
      <c r="Q39" s="17">
        <v>75598.62000000001</v>
      </c>
      <c r="R39" s="14"/>
      <c r="S39" s="17">
        <v>0</v>
      </c>
      <c r="T39" s="15">
        <f t="shared" si="6"/>
        <v>1</v>
      </c>
      <c r="U39" s="21">
        <f t="shared" si="7"/>
        <v>75598.62000000001</v>
      </c>
      <c r="V39" s="17">
        <v>0</v>
      </c>
      <c r="W39" s="17">
        <v>2776.6</v>
      </c>
      <c r="X39" s="17">
        <v>2099585.36</v>
      </c>
      <c r="Y39" s="17">
        <v>0</v>
      </c>
      <c r="Z39" s="17">
        <v>0</v>
      </c>
      <c r="AA39" s="14"/>
      <c r="AB39" s="34"/>
      <c r="AC39" s="20">
        <f t="shared" si="4"/>
        <v>150</v>
      </c>
      <c r="AD39" s="22">
        <f t="shared" si="5"/>
        <v>9945638.4100000001</v>
      </c>
      <c r="AE39" s="32"/>
      <c r="AF39" s="14"/>
    </row>
    <row r="40" spans="1:32" x14ac:dyDescent="0.2">
      <c r="A40" s="27">
        <v>6750</v>
      </c>
      <c r="B40" s="82" t="s">
        <v>730</v>
      </c>
      <c r="C40" s="14"/>
      <c r="D40" s="17">
        <v>0</v>
      </c>
      <c r="E40" s="14"/>
      <c r="F40" s="17">
        <v>0</v>
      </c>
      <c r="G40" s="14"/>
      <c r="H40" s="17">
        <v>0</v>
      </c>
      <c r="I40" s="17">
        <v>0</v>
      </c>
      <c r="J40" s="14">
        <v>1</v>
      </c>
      <c r="K40" s="17">
        <v>90182.77</v>
      </c>
      <c r="L40" s="14">
        <v>767</v>
      </c>
      <c r="M40" s="17">
        <v>28716642.329999998</v>
      </c>
      <c r="N40" s="15">
        <f t="shared" si="0"/>
        <v>768</v>
      </c>
      <c r="O40" s="21">
        <f t="shared" si="1"/>
        <v>28806825.099999998</v>
      </c>
      <c r="P40" s="14">
        <v>68</v>
      </c>
      <c r="Q40" s="17">
        <v>1737321.98</v>
      </c>
      <c r="R40" s="14"/>
      <c r="S40" s="17">
        <v>0</v>
      </c>
      <c r="T40" s="15">
        <f t="shared" si="6"/>
        <v>68</v>
      </c>
      <c r="U40" s="21">
        <f t="shared" si="7"/>
        <v>1737321.98</v>
      </c>
      <c r="V40" s="17">
        <v>652375.91</v>
      </c>
      <c r="W40" s="17">
        <v>0</v>
      </c>
      <c r="X40" s="17">
        <v>9000842.9199999999</v>
      </c>
      <c r="Y40" s="17">
        <v>0</v>
      </c>
      <c r="Z40" s="17">
        <v>0</v>
      </c>
      <c r="AA40" s="14">
        <v>836</v>
      </c>
      <c r="AB40" s="34">
        <v>40197365.909999996</v>
      </c>
      <c r="AC40" s="20">
        <f t="shared" si="4"/>
        <v>836</v>
      </c>
      <c r="AD40" s="22">
        <f t="shared" si="5"/>
        <v>40197365.909999996</v>
      </c>
      <c r="AE40" s="32" t="s">
        <v>323</v>
      </c>
      <c r="AF40" s="14"/>
    </row>
    <row r="41" spans="1:32" x14ac:dyDescent="0.2">
      <c r="A41" s="27">
        <v>6760</v>
      </c>
      <c r="B41" s="82" t="s">
        <v>754</v>
      </c>
      <c r="C41" s="14"/>
      <c r="D41" s="17">
        <v>0</v>
      </c>
      <c r="E41" s="14"/>
      <c r="F41" s="17">
        <v>0</v>
      </c>
      <c r="G41" s="14">
        <v>3</v>
      </c>
      <c r="H41" s="17">
        <v>72307.41</v>
      </c>
      <c r="I41" s="17">
        <v>55564.95</v>
      </c>
      <c r="J41" s="14">
        <v>2</v>
      </c>
      <c r="K41" s="17">
        <v>154033.70000000001</v>
      </c>
      <c r="L41" s="14">
        <v>128</v>
      </c>
      <c r="M41" s="17">
        <v>4806339.09</v>
      </c>
      <c r="N41" s="15">
        <f t="shared" si="0"/>
        <v>133</v>
      </c>
      <c r="O41" s="21">
        <f t="shared" si="1"/>
        <v>5088245.1500000004</v>
      </c>
      <c r="P41" s="14">
        <v>4</v>
      </c>
      <c r="Q41" s="17">
        <v>102902.38</v>
      </c>
      <c r="R41" s="14"/>
      <c r="S41" s="17">
        <v>0</v>
      </c>
      <c r="T41" s="15">
        <f t="shared" si="6"/>
        <v>4</v>
      </c>
      <c r="U41" s="21">
        <f t="shared" si="7"/>
        <v>102902.38</v>
      </c>
      <c r="V41" s="17">
        <v>72119.44</v>
      </c>
      <c r="W41" s="17">
        <v>0</v>
      </c>
      <c r="X41" s="17">
        <v>1577600.24</v>
      </c>
      <c r="Y41" s="17">
        <v>0</v>
      </c>
      <c r="Z41" s="17">
        <v>0</v>
      </c>
      <c r="AA41" s="14">
        <v>214</v>
      </c>
      <c r="AB41" s="34">
        <v>10625394.140000001</v>
      </c>
      <c r="AC41" s="20">
        <f t="shared" si="4"/>
        <v>137</v>
      </c>
      <c r="AD41" s="22">
        <f t="shared" si="5"/>
        <v>6840867.2100000009</v>
      </c>
      <c r="AE41" s="32" t="s">
        <v>324</v>
      </c>
      <c r="AF41" s="14"/>
    </row>
    <row r="42" spans="1:32" x14ac:dyDescent="0.2">
      <c r="A42" s="27">
        <v>6760</v>
      </c>
      <c r="B42" s="82" t="s">
        <v>755</v>
      </c>
      <c r="C42" s="14"/>
      <c r="D42" s="17">
        <v>0</v>
      </c>
      <c r="E42" s="14"/>
      <c r="F42" s="17">
        <v>0</v>
      </c>
      <c r="G42" s="14"/>
      <c r="H42" s="17">
        <v>0</v>
      </c>
      <c r="I42" s="17">
        <v>0</v>
      </c>
      <c r="J42" s="14"/>
      <c r="K42" s="17">
        <v>0</v>
      </c>
      <c r="L42" s="14">
        <v>20</v>
      </c>
      <c r="M42" s="17">
        <v>796701.73</v>
      </c>
      <c r="N42" s="15">
        <f t="shared" si="0"/>
        <v>20</v>
      </c>
      <c r="O42" s="21">
        <f t="shared" si="1"/>
        <v>796701.73</v>
      </c>
      <c r="P42" s="14"/>
      <c r="Q42" s="17">
        <v>0</v>
      </c>
      <c r="R42" s="14"/>
      <c r="S42" s="17">
        <v>0</v>
      </c>
      <c r="T42" s="15">
        <f t="shared" si="6"/>
        <v>0</v>
      </c>
      <c r="U42" s="21">
        <f t="shared" si="7"/>
        <v>0</v>
      </c>
      <c r="V42" s="17">
        <v>10884.05</v>
      </c>
      <c r="W42" s="17">
        <v>0</v>
      </c>
      <c r="X42" s="17">
        <v>222442.15</v>
      </c>
      <c r="Y42" s="17">
        <v>0</v>
      </c>
      <c r="Z42" s="17">
        <v>0</v>
      </c>
      <c r="AA42" s="14"/>
      <c r="AB42" s="34"/>
      <c r="AC42" s="20">
        <f t="shared" si="4"/>
        <v>20</v>
      </c>
      <c r="AD42" s="22">
        <f t="shared" si="5"/>
        <v>1030027.93</v>
      </c>
      <c r="AE42" s="32"/>
      <c r="AF42" s="14"/>
    </row>
    <row r="43" spans="1:32" x14ac:dyDescent="0.2">
      <c r="A43" s="27">
        <v>6760</v>
      </c>
      <c r="B43" s="82" t="s">
        <v>756</v>
      </c>
      <c r="C43" s="14"/>
      <c r="D43" s="17">
        <v>0</v>
      </c>
      <c r="E43" s="14"/>
      <c r="F43" s="17">
        <v>0</v>
      </c>
      <c r="G43" s="14"/>
      <c r="H43" s="17">
        <v>0</v>
      </c>
      <c r="I43" s="17">
        <v>0</v>
      </c>
      <c r="J43" s="14">
        <v>1</v>
      </c>
      <c r="K43" s="17">
        <v>64615.57</v>
      </c>
      <c r="L43" s="14">
        <v>56</v>
      </c>
      <c r="M43" s="17">
        <v>2010480.23</v>
      </c>
      <c r="N43" s="15">
        <f t="shared" si="0"/>
        <v>57</v>
      </c>
      <c r="O43" s="21">
        <f t="shared" si="1"/>
        <v>2075095.8</v>
      </c>
      <c r="P43" s="14"/>
      <c r="Q43" s="17">
        <v>0</v>
      </c>
      <c r="R43" s="14"/>
      <c r="S43" s="17">
        <v>0</v>
      </c>
      <c r="T43" s="15">
        <f t="shared" si="6"/>
        <v>0</v>
      </c>
      <c r="U43" s="21">
        <f t="shared" si="7"/>
        <v>0</v>
      </c>
      <c r="V43" s="17">
        <v>29285.08</v>
      </c>
      <c r="W43" s="17">
        <v>0</v>
      </c>
      <c r="X43" s="17">
        <v>650118.12</v>
      </c>
      <c r="Y43" s="17">
        <v>0</v>
      </c>
      <c r="Z43" s="17">
        <v>0</v>
      </c>
      <c r="AA43" s="14"/>
      <c r="AB43" s="34"/>
      <c r="AC43" s="20">
        <f t="shared" si="4"/>
        <v>57</v>
      </c>
      <c r="AD43" s="22">
        <f t="shared" si="5"/>
        <v>2754499</v>
      </c>
      <c r="AE43" s="32"/>
      <c r="AF43" s="14"/>
    </row>
    <row r="44" spans="1:32" x14ac:dyDescent="0.2">
      <c r="A44" s="27">
        <v>6800</v>
      </c>
      <c r="B44" s="82" t="s">
        <v>248</v>
      </c>
      <c r="C44" s="14"/>
      <c r="D44" s="17">
        <v>0</v>
      </c>
      <c r="E44" s="14"/>
      <c r="F44" s="17">
        <v>0</v>
      </c>
      <c r="G44" s="14"/>
      <c r="H44" s="17">
        <v>0</v>
      </c>
      <c r="I44" s="17">
        <v>0</v>
      </c>
      <c r="J44" s="14">
        <v>1</v>
      </c>
      <c r="K44" s="17">
        <v>90008.98</v>
      </c>
      <c r="L44" s="14">
        <v>87</v>
      </c>
      <c r="M44" s="17">
        <v>3313384.21</v>
      </c>
      <c r="N44" s="15">
        <f t="shared" si="0"/>
        <v>88</v>
      </c>
      <c r="O44" s="21">
        <f t="shared" si="1"/>
        <v>3403393.19</v>
      </c>
      <c r="P44" s="14">
        <v>7</v>
      </c>
      <c r="Q44" s="17">
        <v>204101.40000000002</v>
      </c>
      <c r="R44" s="14"/>
      <c r="S44" s="17">
        <v>0</v>
      </c>
      <c r="T44" s="15">
        <f t="shared" si="6"/>
        <v>7</v>
      </c>
      <c r="U44" s="21">
        <f t="shared" si="7"/>
        <v>204101.40000000002</v>
      </c>
      <c r="V44" s="17">
        <v>123479.46999999999</v>
      </c>
      <c r="W44" s="17">
        <v>0</v>
      </c>
      <c r="X44" s="17">
        <v>1087786.17</v>
      </c>
      <c r="Y44" s="17">
        <v>0</v>
      </c>
      <c r="Z44" s="17">
        <v>0</v>
      </c>
      <c r="AA44" s="14">
        <v>95</v>
      </c>
      <c r="AB44" s="34">
        <v>4818760.2300000004</v>
      </c>
      <c r="AC44" s="20">
        <f t="shared" si="4"/>
        <v>95</v>
      </c>
      <c r="AD44" s="22">
        <f t="shared" si="5"/>
        <v>4818760.2300000004</v>
      </c>
      <c r="AE44" s="32" t="s">
        <v>325</v>
      </c>
      <c r="AF44" s="14"/>
    </row>
    <row r="45" spans="1:32" x14ac:dyDescent="0.2">
      <c r="A45" s="27">
        <v>6810</v>
      </c>
      <c r="B45" s="82" t="s">
        <v>757</v>
      </c>
      <c r="C45" s="14"/>
      <c r="D45" s="17">
        <v>0</v>
      </c>
      <c r="E45" s="14"/>
      <c r="F45" s="17">
        <v>0</v>
      </c>
      <c r="G45" s="14"/>
      <c r="H45" s="17">
        <v>0</v>
      </c>
      <c r="I45" s="17">
        <v>0</v>
      </c>
      <c r="J45" s="14">
        <v>1</v>
      </c>
      <c r="K45" s="17">
        <v>86112.6</v>
      </c>
      <c r="L45" s="14">
        <v>80</v>
      </c>
      <c r="M45" s="17">
        <v>3559244.81</v>
      </c>
      <c r="N45" s="15">
        <f t="shared" si="0"/>
        <v>81</v>
      </c>
      <c r="O45" s="21">
        <f t="shared" si="1"/>
        <v>3645357.41</v>
      </c>
      <c r="P45" s="14">
        <v>5</v>
      </c>
      <c r="Q45" s="17">
        <v>126210</v>
      </c>
      <c r="R45" s="14"/>
      <c r="S45" s="17">
        <v>0</v>
      </c>
      <c r="T45" s="15">
        <f t="shared" si="6"/>
        <v>5</v>
      </c>
      <c r="U45" s="21">
        <f t="shared" si="7"/>
        <v>126210</v>
      </c>
      <c r="V45" s="17">
        <v>40000</v>
      </c>
      <c r="W45" s="17">
        <v>0</v>
      </c>
      <c r="X45" s="17">
        <v>1035940</v>
      </c>
      <c r="Y45" s="17">
        <v>0</v>
      </c>
      <c r="Z45" s="17">
        <v>0</v>
      </c>
      <c r="AA45" s="14">
        <v>86</v>
      </c>
      <c r="AB45" s="34">
        <v>4847507.41</v>
      </c>
      <c r="AC45" s="20">
        <f t="shared" si="4"/>
        <v>86</v>
      </c>
      <c r="AD45" s="22">
        <f t="shared" si="5"/>
        <v>4847507.41</v>
      </c>
      <c r="AE45" s="32" t="s">
        <v>326</v>
      </c>
      <c r="AF45" s="14"/>
    </row>
    <row r="46" spans="1:32" x14ac:dyDescent="0.2">
      <c r="A46" s="27">
        <v>6830</v>
      </c>
      <c r="B46" s="82" t="s">
        <v>737</v>
      </c>
      <c r="C46" s="14"/>
      <c r="D46" s="17">
        <v>0</v>
      </c>
      <c r="E46" s="14"/>
      <c r="F46" s="17">
        <v>0</v>
      </c>
      <c r="G46" s="14"/>
      <c r="H46" s="17">
        <v>0</v>
      </c>
      <c r="I46" s="17">
        <v>0</v>
      </c>
      <c r="J46" s="14">
        <v>1</v>
      </c>
      <c r="K46" s="17">
        <v>101430</v>
      </c>
      <c r="L46" s="14">
        <v>18</v>
      </c>
      <c r="M46" s="17">
        <v>807501.75</v>
      </c>
      <c r="N46" s="15">
        <f t="shared" si="0"/>
        <v>19</v>
      </c>
      <c r="O46" s="21">
        <f t="shared" si="1"/>
        <v>908931.75</v>
      </c>
      <c r="P46" s="14"/>
      <c r="Q46" s="17">
        <v>0</v>
      </c>
      <c r="R46" s="14"/>
      <c r="S46" s="17">
        <v>0</v>
      </c>
      <c r="T46" s="15">
        <f t="shared" si="6"/>
        <v>0</v>
      </c>
      <c r="U46" s="21">
        <f t="shared" si="7"/>
        <v>0</v>
      </c>
      <c r="V46" s="17">
        <v>0</v>
      </c>
      <c r="W46" s="17">
        <v>0</v>
      </c>
      <c r="X46" s="17">
        <v>242154.01</v>
      </c>
      <c r="Y46" s="17">
        <v>0</v>
      </c>
      <c r="Z46" s="17">
        <v>0</v>
      </c>
      <c r="AA46" s="14">
        <v>19</v>
      </c>
      <c r="AB46" s="34">
        <v>1151085.76</v>
      </c>
      <c r="AC46" s="20">
        <f t="shared" si="4"/>
        <v>19</v>
      </c>
      <c r="AD46" s="22">
        <f t="shared" si="5"/>
        <v>1151085.76</v>
      </c>
      <c r="AE46" s="32" t="s">
        <v>327</v>
      </c>
      <c r="AF46" s="14"/>
    </row>
    <row r="47" spans="1:32" x14ac:dyDescent="0.2">
      <c r="A47" s="27">
        <v>6880</v>
      </c>
      <c r="B47" s="82" t="s">
        <v>758</v>
      </c>
      <c r="C47" s="14"/>
      <c r="D47" s="17">
        <v>0</v>
      </c>
      <c r="E47" s="14"/>
      <c r="F47" s="17">
        <v>0</v>
      </c>
      <c r="G47" s="14"/>
      <c r="H47" s="17">
        <v>0</v>
      </c>
      <c r="I47" s="17">
        <v>0</v>
      </c>
      <c r="J47" s="14">
        <v>1</v>
      </c>
      <c r="K47" s="17">
        <v>81135.570000000007</v>
      </c>
      <c r="L47" s="14">
        <v>52</v>
      </c>
      <c r="M47" s="17">
        <v>2104284.29</v>
      </c>
      <c r="N47" s="15">
        <f t="shared" si="0"/>
        <v>53</v>
      </c>
      <c r="O47" s="21">
        <f t="shared" si="1"/>
        <v>2185419.86</v>
      </c>
      <c r="P47" s="14">
        <v>3</v>
      </c>
      <c r="Q47" s="17">
        <v>141927.09</v>
      </c>
      <c r="R47" s="14"/>
      <c r="S47" s="17">
        <v>0</v>
      </c>
      <c r="T47" s="15">
        <f t="shared" si="6"/>
        <v>3</v>
      </c>
      <c r="U47" s="21">
        <f t="shared" si="7"/>
        <v>141927.09</v>
      </c>
      <c r="V47" s="17">
        <v>26346.400000000001</v>
      </c>
      <c r="W47" s="17">
        <v>0</v>
      </c>
      <c r="X47" s="17">
        <v>719282.31</v>
      </c>
      <c r="Y47" s="17">
        <v>0</v>
      </c>
      <c r="Z47" s="17">
        <v>0</v>
      </c>
      <c r="AA47" s="14">
        <v>56</v>
      </c>
      <c r="AB47" s="34">
        <v>3072975.66</v>
      </c>
      <c r="AC47" s="20">
        <f t="shared" si="4"/>
        <v>56</v>
      </c>
      <c r="AD47" s="22">
        <f t="shared" si="5"/>
        <v>3072975.6599999997</v>
      </c>
      <c r="AE47" s="32" t="s">
        <v>328</v>
      </c>
      <c r="AF47" s="14"/>
    </row>
    <row r="48" spans="1:32" x14ac:dyDescent="0.2">
      <c r="A48" s="27">
        <v>6890</v>
      </c>
      <c r="B48" s="82" t="s">
        <v>759</v>
      </c>
      <c r="C48" s="14"/>
      <c r="D48" s="17">
        <v>0</v>
      </c>
      <c r="E48" s="14"/>
      <c r="F48" s="17">
        <v>0</v>
      </c>
      <c r="G48" s="14"/>
      <c r="H48" s="17">
        <v>0</v>
      </c>
      <c r="I48" s="17">
        <v>0</v>
      </c>
      <c r="J48" s="14">
        <v>1</v>
      </c>
      <c r="K48" s="17">
        <v>98788.62</v>
      </c>
      <c r="L48" s="14">
        <v>58</v>
      </c>
      <c r="M48" s="17">
        <v>2139257.8199999998</v>
      </c>
      <c r="N48" s="15">
        <f t="shared" si="0"/>
        <v>59</v>
      </c>
      <c r="O48" s="21">
        <f t="shared" si="1"/>
        <v>2238046.44</v>
      </c>
      <c r="P48" s="14">
        <v>1</v>
      </c>
      <c r="Q48" s="17">
        <v>24358.18</v>
      </c>
      <c r="R48" s="14"/>
      <c r="S48" s="17">
        <v>0</v>
      </c>
      <c r="T48" s="15">
        <f t="shared" si="6"/>
        <v>1</v>
      </c>
      <c r="U48" s="21">
        <f t="shared" si="7"/>
        <v>24358.18</v>
      </c>
      <c r="V48" s="17">
        <v>178130.4</v>
      </c>
      <c r="W48" s="17">
        <v>0</v>
      </c>
      <c r="X48" s="17">
        <v>708962.15</v>
      </c>
      <c r="Y48" s="17">
        <v>0</v>
      </c>
      <c r="Z48" s="17">
        <v>0</v>
      </c>
      <c r="AA48" s="14">
        <v>60</v>
      </c>
      <c r="AB48" s="34">
        <v>3149497.17</v>
      </c>
      <c r="AC48" s="20">
        <f t="shared" si="4"/>
        <v>60</v>
      </c>
      <c r="AD48" s="22">
        <f t="shared" si="5"/>
        <v>3149497.17</v>
      </c>
      <c r="AE48" s="32" t="s">
        <v>329</v>
      </c>
      <c r="AF48" s="14"/>
    </row>
    <row r="49" spans="1:32" x14ac:dyDescent="0.2">
      <c r="A49" s="27">
        <v>6900</v>
      </c>
      <c r="B49" s="82" t="s">
        <v>732</v>
      </c>
      <c r="C49" s="14"/>
      <c r="D49" s="17">
        <v>0</v>
      </c>
      <c r="E49" s="14"/>
      <c r="F49" s="17">
        <v>0</v>
      </c>
      <c r="G49" s="14"/>
      <c r="H49" s="17">
        <v>0</v>
      </c>
      <c r="I49" s="17">
        <v>0</v>
      </c>
      <c r="J49" s="14">
        <v>1</v>
      </c>
      <c r="K49" s="17">
        <v>82587.16</v>
      </c>
      <c r="L49" s="14">
        <v>73</v>
      </c>
      <c r="M49" s="17">
        <v>2619302.02</v>
      </c>
      <c r="N49" s="15">
        <f t="shared" si="0"/>
        <v>74</v>
      </c>
      <c r="O49" s="21">
        <f t="shared" si="1"/>
        <v>2701889.18</v>
      </c>
      <c r="P49" s="14"/>
      <c r="Q49" s="17">
        <v>0</v>
      </c>
      <c r="R49" s="14"/>
      <c r="S49" s="17">
        <v>0</v>
      </c>
      <c r="T49" s="15">
        <f t="shared" si="6"/>
        <v>0</v>
      </c>
      <c r="U49" s="21">
        <f t="shared" si="7"/>
        <v>0</v>
      </c>
      <c r="V49" s="17">
        <v>0</v>
      </c>
      <c r="W49" s="17">
        <v>0</v>
      </c>
      <c r="X49" s="17">
        <v>891623.43</v>
      </c>
      <c r="Y49" s="17">
        <v>0</v>
      </c>
      <c r="Z49" s="17">
        <v>0</v>
      </c>
      <c r="AA49" s="14">
        <v>74</v>
      </c>
      <c r="AB49" s="34">
        <v>3593512.6100000003</v>
      </c>
      <c r="AC49" s="20">
        <f t="shared" si="4"/>
        <v>74</v>
      </c>
      <c r="AD49" s="22">
        <f t="shared" si="5"/>
        <v>3593512.6100000003</v>
      </c>
      <c r="AE49" s="32" t="s">
        <v>330</v>
      </c>
      <c r="AF49" s="14"/>
    </row>
    <row r="50" spans="1:32" x14ac:dyDescent="0.2">
      <c r="A50" s="27">
        <v>6930</v>
      </c>
      <c r="B50" s="82" t="s">
        <v>760</v>
      </c>
      <c r="C50" s="14"/>
      <c r="D50" s="17">
        <v>0</v>
      </c>
      <c r="E50" s="14"/>
      <c r="F50" s="17">
        <v>0</v>
      </c>
      <c r="G50" s="14"/>
      <c r="H50" s="17">
        <v>0</v>
      </c>
      <c r="I50" s="17">
        <v>0</v>
      </c>
      <c r="J50" s="14">
        <v>1</v>
      </c>
      <c r="K50" s="17">
        <v>117827.38</v>
      </c>
      <c r="L50" s="14">
        <v>44</v>
      </c>
      <c r="M50" s="17">
        <v>2298834.56</v>
      </c>
      <c r="N50" s="15">
        <f t="shared" si="0"/>
        <v>45</v>
      </c>
      <c r="O50" s="21">
        <f t="shared" si="1"/>
        <v>2416661.94</v>
      </c>
      <c r="P50" s="14">
        <v>8</v>
      </c>
      <c r="Q50" s="17">
        <v>106493.99</v>
      </c>
      <c r="R50" s="14"/>
      <c r="S50" s="17">
        <v>0</v>
      </c>
      <c r="T50" s="15">
        <f t="shared" si="6"/>
        <v>8</v>
      </c>
      <c r="U50" s="21">
        <f t="shared" si="7"/>
        <v>106493.99</v>
      </c>
      <c r="V50" s="17">
        <v>0</v>
      </c>
      <c r="W50" s="17">
        <v>0</v>
      </c>
      <c r="X50" s="17">
        <v>665880.75</v>
      </c>
      <c r="Y50" s="17">
        <v>0</v>
      </c>
      <c r="Z50" s="17">
        <v>0</v>
      </c>
      <c r="AA50" s="14">
        <v>53</v>
      </c>
      <c r="AB50" s="34">
        <v>3189036.68</v>
      </c>
      <c r="AC50" s="20">
        <f t="shared" si="4"/>
        <v>53</v>
      </c>
      <c r="AD50" s="22">
        <f t="shared" si="5"/>
        <v>3189036.68</v>
      </c>
      <c r="AE50" s="32" t="s">
        <v>331</v>
      </c>
      <c r="AF50" s="14"/>
    </row>
    <row r="51" spans="1:32" x14ac:dyDescent="0.2">
      <c r="A51" s="27">
        <v>6950</v>
      </c>
      <c r="B51" s="82" t="s">
        <v>730</v>
      </c>
      <c r="C51" s="14"/>
      <c r="D51" s="17">
        <v>0</v>
      </c>
      <c r="E51" s="14"/>
      <c r="F51" s="17">
        <v>0</v>
      </c>
      <c r="G51" s="14"/>
      <c r="H51" s="17">
        <v>0</v>
      </c>
      <c r="I51" s="17">
        <v>0</v>
      </c>
      <c r="J51" s="14">
        <v>1</v>
      </c>
      <c r="K51" s="17">
        <v>118722.04</v>
      </c>
      <c r="L51" s="14">
        <v>4152</v>
      </c>
      <c r="M51" s="17">
        <v>169142489.16999999</v>
      </c>
      <c r="N51" s="15">
        <f t="shared" si="0"/>
        <v>4153</v>
      </c>
      <c r="O51" s="21">
        <f t="shared" si="1"/>
        <v>169261211.20999998</v>
      </c>
      <c r="P51" s="14">
        <v>157</v>
      </c>
      <c r="Q51" s="17">
        <v>3457589.0300000003</v>
      </c>
      <c r="R51" s="14"/>
      <c r="S51" s="17">
        <v>0</v>
      </c>
      <c r="T51" s="15">
        <f t="shared" si="6"/>
        <v>157</v>
      </c>
      <c r="U51" s="21">
        <f t="shared" si="7"/>
        <v>3457589.0300000003</v>
      </c>
      <c r="V51" s="17">
        <v>3058103.98</v>
      </c>
      <c r="W51" s="17">
        <v>0</v>
      </c>
      <c r="X51" s="17">
        <v>42118545.93</v>
      </c>
      <c r="Y51" s="17">
        <v>0</v>
      </c>
      <c r="Z51" s="17">
        <v>0</v>
      </c>
      <c r="AA51" s="14">
        <v>4310</v>
      </c>
      <c r="AB51" s="34">
        <v>217895450.14999998</v>
      </c>
      <c r="AC51" s="20">
        <f t="shared" si="4"/>
        <v>4310</v>
      </c>
      <c r="AD51" s="22">
        <f t="shared" si="5"/>
        <v>217895450.14999998</v>
      </c>
      <c r="AE51" s="32" t="s">
        <v>332</v>
      </c>
      <c r="AF51" s="14"/>
    </row>
    <row r="52" spans="1:32" x14ac:dyDescent="0.2">
      <c r="A52" s="27">
        <v>6960</v>
      </c>
      <c r="B52" s="82" t="s">
        <v>730</v>
      </c>
      <c r="C52" s="14"/>
      <c r="D52" s="17">
        <v>0</v>
      </c>
      <c r="E52" s="14"/>
      <c r="F52" s="17">
        <v>0</v>
      </c>
      <c r="G52" s="14"/>
      <c r="H52" s="17">
        <v>0</v>
      </c>
      <c r="I52" s="17">
        <v>0</v>
      </c>
      <c r="J52" s="14">
        <v>1</v>
      </c>
      <c r="K52" s="17">
        <v>135501.49</v>
      </c>
      <c r="L52" s="14">
        <v>2213</v>
      </c>
      <c r="M52" s="17">
        <v>92638448.229999989</v>
      </c>
      <c r="N52" s="15">
        <f t="shared" si="0"/>
        <v>2214</v>
      </c>
      <c r="O52" s="21">
        <f t="shared" si="1"/>
        <v>92773949.719999984</v>
      </c>
      <c r="P52" s="14">
        <v>677</v>
      </c>
      <c r="Q52" s="17">
        <v>22284225.739999998</v>
      </c>
      <c r="R52" s="14"/>
      <c r="S52" s="17">
        <v>0</v>
      </c>
      <c r="T52" s="15">
        <f t="shared" si="6"/>
        <v>677</v>
      </c>
      <c r="U52" s="21">
        <f t="shared" si="7"/>
        <v>22284225.739999998</v>
      </c>
      <c r="V52" s="17">
        <v>2242493.1800000002</v>
      </c>
      <c r="W52" s="17">
        <v>0</v>
      </c>
      <c r="X52" s="17">
        <v>32322287.98</v>
      </c>
      <c r="Y52" s="17">
        <v>0</v>
      </c>
      <c r="Z52" s="17">
        <v>0</v>
      </c>
      <c r="AA52" s="14">
        <v>2891</v>
      </c>
      <c r="AB52" s="34">
        <v>149622956.62</v>
      </c>
      <c r="AC52" s="20">
        <f t="shared" si="4"/>
        <v>2891</v>
      </c>
      <c r="AD52" s="22">
        <f t="shared" si="5"/>
        <v>149622956.61999997</v>
      </c>
      <c r="AE52" s="32" t="s">
        <v>333</v>
      </c>
      <c r="AF52" s="14"/>
    </row>
    <row r="53" spans="1:32" x14ac:dyDescent="0.2">
      <c r="A53" s="27">
        <v>6970</v>
      </c>
      <c r="B53" s="82" t="s">
        <v>248</v>
      </c>
      <c r="C53" s="14"/>
      <c r="D53" s="17">
        <v>0</v>
      </c>
      <c r="E53" s="14"/>
      <c r="F53" s="17">
        <v>0</v>
      </c>
      <c r="G53" s="14"/>
      <c r="H53" s="17">
        <v>0</v>
      </c>
      <c r="I53" s="17">
        <v>0</v>
      </c>
      <c r="J53" s="14">
        <v>3</v>
      </c>
      <c r="K53" s="17">
        <v>281723.96000000002</v>
      </c>
      <c r="L53" s="14">
        <v>82</v>
      </c>
      <c r="M53" s="17">
        <v>3771581.9</v>
      </c>
      <c r="N53" s="15">
        <f t="shared" si="0"/>
        <v>85</v>
      </c>
      <c r="O53" s="21">
        <f t="shared" si="1"/>
        <v>4053305.86</v>
      </c>
      <c r="P53" s="14"/>
      <c r="Q53" s="17">
        <v>0</v>
      </c>
      <c r="R53" s="14"/>
      <c r="S53" s="17">
        <v>0</v>
      </c>
      <c r="T53" s="15">
        <f t="shared" si="6"/>
        <v>0</v>
      </c>
      <c r="U53" s="21">
        <f t="shared" si="7"/>
        <v>0</v>
      </c>
      <c r="V53" s="17">
        <v>39854.75</v>
      </c>
      <c r="W53" s="17">
        <v>0</v>
      </c>
      <c r="X53" s="17">
        <v>1109419.54</v>
      </c>
      <c r="Y53" s="17">
        <v>0</v>
      </c>
      <c r="Z53" s="17">
        <v>0</v>
      </c>
      <c r="AA53" s="14">
        <v>85</v>
      </c>
      <c r="AB53" s="34">
        <v>5202580.1500000004</v>
      </c>
      <c r="AC53" s="20">
        <f t="shared" si="4"/>
        <v>85</v>
      </c>
      <c r="AD53" s="22">
        <f t="shared" si="5"/>
        <v>5202580.1500000004</v>
      </c>
      <c r="AE53" s="32" t="s">
        <v>334</v>
      </c>
      <c r="AF53" s="14"/>
    </row>
    <row r="54" spans="1:32" x14ac:dyDescent="0.2">
      <c r="A54" s="27">
        <v>6980</v>
      </c>
      <c r="B54" s="82" t="s">
        <v>730</v>
      </c>
      <c r="C54" s="14"/>
      <c r="D54" s="17">
        <v>0</v>
      </c>
      <c r="E54" s="14"/>
      <c r="F54" s="17">
        <v>0</v>
      </c>
      <c r="G54" s="14"/>
      <c r="H54" s="17">
        <v>0</v>
      </c>
      <c r="I54" s="17">
        <v>0</v>
      </c>
      <c r="J54" s="14">
        <v>1</v>
      </c>
      <c r="K54" s="17">
        <v>129851.22</v>
      </c>
      <c r="L54" s="14">
        <v>1223</v>
      </c>
      <c r="M54" s="17">
        <v>50360323.609999999</v>
      </c>
      <c r="N54" s="15">
        <f t="shared" si="0"/>
        <v>1224</v>
      </c>
      <c r="O54" s="21">
        <f t="shared" si="1"/>
        <v>50490174.829999998</v>
      </c>
      <c r="P54" s="14">
        <v>94</v>
      </c>
      <c r="Q54" s="17">
        <v>2663529.5299999998</v>
      </c>
      <c r="R54" s="14"/>
      <c r="S54" s="17">
        <v>0</v>
      </c>
      <c r="T54" s="15">
        <f t="shared" si="6"/>
        <v>94</v>
      </c>
      <c r="U54" s="21">
        <f t="shared" si="7"/>
        <v>2663529.5299999998</v>
      </c>
      <c r="V54" s="17">
        <v>1481498.53</v>
      </c>
      <c r="W54" s="17">
        <v>0</v>
      </c>
      <c r="X54" s="17">
        <v>14451737.5</v>
      </c>
      <c r="Y54" s="17">
        <v>0</v>
      </c>
      <c r="Z54" s="17">
        <v>0</v>
      </c>
      <c r="AA54" s="14">
        <v>1318</v>
      </c>
      <c r="AB54" s="34">
        <v>69086940.390000001</v>
      </c>
      <c r="AC54" s="20">
        <f t="shared" si="4"/>
        <v>1318</v>
      </c>
      <c r="AD54" s="22">
        <f t="shared" si="5"/>
        <v>69086940.390000001</v>
      </c>
      <c r="AE54" s="32" t="s">
        <v>335</v>
      </c>
      <c r="AF54" s="14"/>
    </row>
    <row r="55" spans="1:32" x14ac:dyDescent="0.2">
      <c r="A55" s="27">
        <v>6990</v>
      </c>
      <c r="B55" s="82" t="s">
        <v>730</v>
      </c>
      <c r="C55" s="14"/>
      <c r="D55" s="17">
        <v>0</v>
      </c>
      <c r="E55" s="14"/>
      <c r="F55" s="17">
        <v>0</v>
      </c>
      <c r="G55" s="14"/>
      <c r="H55" s="17">
        <v>0</v>
      </c>
      <c r="I55" s="17">
        <v>0</v>
      </c>
      <c r="J55" s="14">
        <v>1</v>
      </c>
      <c r="K55" s="17">
        <v>137494.51999999999</v>
      </c>
      <c r="L55" s="14">
        <v>3258</v>
      </c>
      <c r="M55" s="17">
        <v>138969820.66</v>
      </c>
      <c r="N55" s="15">
        <f t="shared" si="0"/>
        <v>3259</v>
      </c>
      <c r="O55" s="21">
        <f t="shared" si="1"/>
        <v>139107315.18000001</v>
      </c>
      <c r="P55" s="14">
        <v>235</v>
      </c>
      <c r="Q55" s="17">
        <v>6757796.9699999997</v>
      </c>
      <c r="R55" s="14"/>
      <c r="S55" s="17">
        <v>0</v>
      </c>
      <c r="T55" s="15">
        <f t="shared" si="6"/>
        <v>235</v>
      </c>
      <c r="U55" s="21">
        <f t="shared" si="7"/>
        <v>6757796.9699999997</v>
      </c>
      <c r="V55" s="17">
        <v>2990729.66</v>
      </c>
      <c r="W55" s="17">
        <v>0</v>
      </c>
      <c r="X55" s="17">
        <v>36611546.609999999</v>
      </c>
      <c r="Y55" s="17">
        <v>0</v>
      </c>
      <c r="Z55" s="17">
        <v>0</v>
      </c>
      <c r="AA55" s="14">
        <v>3494</v>
      </c>
      <c r="AB55" s="34">
        <v>185467388.41999996</v>
      </c>
      <c r="AC55" s="20">
        <f t="shared" si="4"/>
        <v>3494</v>
      </c>
      <c r="AD55" s="22">
        <f t="shared" si="5"/>
        <v>185467388.42000002</v>
      </c>
      <c r="AE55" s="32" t="s">
        <v>336</v>
      </c>
      <c r="AF55" s="14"/>
    </row>
    <row r="56" spans="1:32" x14ac:dyDescent="0.2">
      <c r="A56" s="27">
        <v>7000</v>
      </c>
      <c r="B56" s="82" t="s">
        <v>730</v>
      </c>
      <c r="C56" s="14"/>
      <c r="D56" s="17">
        <v>0</v>
      </c>
      <c r="E56" s="14"/>
      <c r="F56" s="17">
        <v>0</v>
      </c>
      <c r="G56" s="14"/>
      <c r="H56" s="17">
        <v>0</v>
      </c>
      <c r="I56" s="17">
        <v>0</v>
      </c>
      <c r="J56" s="14">
        <v>1</v>
      </c>
      <c r="K56" s="17">
        <v>125957.97</v>
      </c>
      <c r="L56" s="14">
        <v>1353</v>
      </c>
      <c r="M56" s="17">
        <v>60807255.079999998</v>
      </c>
      <c r="N56" s="15">
        <f t="shared" si="0"/>
        <v>1354</v>
      </c>
      <c r="O56" s="21">
        <f t="shared" si="1"/>
        <v>60933213.049999997</v>
      </c>
      <c r="P56" s="14">
        <v>336</v>
      </c>
      <c r="Q56" s="17">
        <v>7234789.25</v>
      </c>
      <c r="R56" s="14"/>
      <c r="S56" s="17">
        <v>0</v>
      </c>
      <c r="T56" s="15">
        <f t="shared" si="6"/>
        <v>336</v>
      </c>
      <c r="U56" s="21">
        <f t="shared" si="7"/>
        <v>7234789.25</v>
      </c>
      <c r="V56" s="17">
        <v>1123317.95</v>
      </c>
      <c r="W56" s="17">
        <v>0</v>
      </c>
      <c r="X56" s="17">
        <v>18837232.18</v>
      </c>
      <c r="Y56" s="17">
        <v>0</v>
      </c>
      <c r="Z56" s="17">
        <v>0</v>
      </c>
      <c r="AA56" s="14">
        <v>1690</v>
      </c>
      <c r="AB56" s="34">
        <v>88128552.430000007</v>
      </c>
      <c r="AC56" s="20">
        <f t="shared" si="4"/>
        <v>1690</v>
      </c>
      <c r="AD56" s="22">
        <f t="shared" si="5"/>
        <v>88128552.430000007</v>
      </c>
      <c r="AE56" s="32" t="s">
        <v>337</v>
      </c>
      <c r="AF56" s="14"/>
    </row>
    <row r="57" spans="1:32" x14ac:dyDescent="0.2">
      <c r="A57" s="27">
        <v>7010</v>
      </c>
      <c r="B57" s="82" t="s">
        <v>730</v>
      </c>
      <c r="C57" s="14"/>
      <c r="D57" s="17">
        <v>0</v>
      </c>
      <c r="E57" s="14"/>
      <c r="F57" s="17">
        <v>0</v>
      </c>
      <c r="G57" s="14"/>
      <c r="H57" s="17">
        <v>0</v>
      </c>
      <c r="I57" s="17">
        <v>0</v>
      </c>
      <c r="J57" s="14">
        <v>1</v>
      </c>
      <c r="K57" s="17">
        <v>111304.94</v>
      </c>
      <c r="L57" s="14">
        <v>890</v>
      </c>
      <c r="M57" s="17">
        <v>36600484.450000003</v>
      </c>
      <c r="N57" s="15">
        <f t="shared" si="0"/>
        <v>891</v>
      </c>
      <c r="O57" s="21">
        <f t="shared" si="1"/>
        <v>36711789.390000001</v>
      </c>
      <c r="P57" s="14">
        <v>116</v>
      </c>
      <c r="Q57" s="17">
        <v>4471800.4399999995</v>
      </c>
      <c r="R57" s="14"/>
      <c r="S57" s="17">
        <v>0</v>
      </c>
      <c r="T57" s="15">
        <f t="shared" si="6"/>
        <v>116</v>
      </c>
      <c r="U57" s="21">
        <f t="shared" si="7"/>
        <v>4471800.4399999995</v>
      </c>
      <c r="V57" s="17">
        <v>0</v>
      </c>
      <c r="W57" s="17">
        <v>0</v>
      </c>
      <c r="X57" s="17">
        <v>10625177.16</v>
      </c>
      <c r="Y57" s="17">
        <v>0</v>
      </c>
      <c r="Z57" s="17">
        <v>0</v>
      </c>
      <c r="AA57" s="14">
        <v>1007</v>
      </c>
      <c r="AB57" s="34">
        <v>51808766.989999995</v>
      </c>
      <c r="AC57" s="20">
        <f t="shared" si="4"/>
        <v>1007</v>
      </c>
      <c r="AD57" s="22">
        <f t="shared" si="5"/>
        <v>51808766.989999995</v>
      </c>
      <c r="AE57" s="32" t="s">
        <v>338</v>
      </c>
      <c r="AF57" s="14"/>
    </row>
    <row r="58" spans="1:32" x14ac:dyDescent="0.2">
      <c r="A58" s="27">
        <v>7025</v>
      </c>
      <c r="B58" s="82" t="s">
        <v>248</v>
      </c>
      <c r="C58" s="14"/>
      <c r="D58" s="17">
        <v>0</v>
      </c>
      <c r="E58" s="14"/>
      <c r="F58" s="17">
        <v>0</v>
      </c>
      <c r="G58" s="14"/>
      <c r="H58" s="17">
        <v>0</v>
      </c>
      <c r="I58" s="17">
        <v>0</v>
      </c>
      <c r="J58" s="14">
        <v>1</v>
      </c>
      <c r="K58" s="17">
        <v>95493.45</v>
      </c>
      <c r="L58" s="14">
        <v>285</v>
      </c>
      <c r="M58" s="17">
        <v>13476397.52</v>
      </c>
      <c r="N58" s="15">
        <f t="shared" si="0"/>
        <v>286</v>
      </c>
      <c r="O58" s="21">
        <f t="shared" si="1"/>
        <v>13571890.969999999</v>
      </c>
      <c r="P58" s="14">
        <v>20</v>
      </c>
      <c r="Q58" s="17">
        <v>618778.48</v>
      </c>
      <c r="R58" s="14"/>
      <c r="S58" s="17">
        <v>0</v>
      </c>
      <c r="T58" s="15">
        <f t="shared" si="6"/>
        <v>20</v>
      </c>
      <c r="U58" s="21">
        <f t="shared" si="7"/>
        <v>618778.48</v>
      </c>
      <c r="V58" s="17">
        <v>174547.4</v>
      </c>
      <c r="W58" s="17">
        <v>0</v>
      </c>
      <c r="X58" s="17">
        <v>4259963.41</v>
      </c>
      <c r="Y58" s="17">
        <v>0</v>
      </c>
      <c r="Z58" s="17">
        <v>0</v>
      </c>
      <c r="AA58" s="14">
        <v>306</v>
      </c>
      <c r="AB58" s="34">
        <v>18625180.259999998</v>
      </c>
      <c r="AC58" s="20">
        <f t="shared" si="4"/>
        <v>306</v>
      </c>
      <c r="AD58" s="22">
        <f t="shared" si="5"/>
        <v>18625180.259999998</v>
      </c>
      <c r="AE58" s="32" t="s">
        <v>339</v>
      </c>
      <c r="AF58" s="14"/>
    </row>
    <row r="59" spans="1:32" x14ac:dyDescent="0.2">
      <c r="A59" s="27">
        <v>7030</v>
      </c>
      <c r="B59" s="82" t="s">
        <v>729</v>
      </c>
      <c r="C59" s="14"/>
      <c r="D59" s="17">
        <v>0</v>
      </c>
      <c r="E59" s="14"/>
      <c r="F59" s="17">
        <v>0</v>
      </c>
      <c r="G59" s="14"/>
      <c r="H59" s="17">
        <v>0</v>
      </c>
      <c r="I59" s="17">
        <v>0</v>
      </c>
      <c r="J59" s="14">
        <v>1</v>
      </c>
      <c r="K59" s="17">
        <v>103000</v>
      </c>
      <c r="L59" s="14">
        <v>176</v>
      </c>
      <c r="M59" s="17">
        <v>7274765.7599999998</v>
      </c>
      <c r="N59" s="15">
        <f t="shared" si="0"/>
        <v>177</v>
      </c>
      <c r="O59" s="21">
        <f t="shared" si="1"/>
        <v>7377765.7599999998</v>
      </c>
      <c r="P59" s="14">
        <v>11</v>
      </c>
      <c r="Q59" s="17">
        <v>293380.5</v>
      </c>
      <c r="R59" s="14"/>
      <c r="S59" s="17">
        <v>0</v>
      </c>
      <c r="T59" s="15">
        <f t="shared" si="6"/>
        <v>11</v>
      </c>
      <c r="U59" s="21">
        <f t="shared" si="7"/>
        <v>293380.5</v>
      </c>
      <c r="V59" s="17">
        <v>0</v>
      </c>
      <c r="W59" s="17">
        <v>0</v>
      </c>
      <c r="X59" s="17">
        <v>2033310.59</v>
      </c>
      <c r="Y59" s="17">
        <v>0</v>
      </c>
      <c r="Z59" s="17">
        <v>0</v>
      </c>
      <c r="AA59" s="14">
        <v>188</v>
      </c>
      <c r="AB59" s="34">
        <v>9704456.8499999996</v>
      </c>
      <c r="AC59" s="20">
        <f t="shared" si="4"/>
        <v>188</v>
      </c>
      <c r="AD59" s="22">
        <f t="shared" si="5"/>
        <v>9704456.8499999996</v>
      </c>
      <c r="AE59" s="32" t="s">
        <v>340</v>
      </c>
      <c r="AF59" s="14"/>
    </row>
    <row r="60" spans="1:32" x14ac:dyDescent="0.2">
      <c r="A60" s="27">
        <v>7040</v>
      </c>
      <c r="B60" s="82" t="s">
        <v>730</v>
      </c>
      <c r="C60" s="14"/>
      <c r="D60" s="17">
        <v>0</v>
      </c>
      <c r="E60" s="14"/>
      <c r="F60" s="17">
        <v>0</v>
      </c>
      <c r="G60" s="14"/>
      <c r="H60" s="17">
        <v>0</v>
      </c>
      <c r="I60" s="17">
        <v>0</v>
      </c>
      <c r="J60" s="14">
        <v>1</v>
      </c>
      <c r="K60" s="17">
        <v>119560.59</v>
      </c>
      <c r="L60" s="14">
        <v>1829</v>
      </c>
      <c r="M60" s="17">
        <v>80403991.640000001</v>
      </c>
      <c r="N60" s="15">
        <f t="shared" si="0"/>
        <v>1830</v>
      </c>
      <c r="O60" s="21">
        <f t="shared" si="1"/>
        <v>80523552.230000004</v>
      </c>
      <c r="P60" s="14">
        <v>82</v>
      </c>
      <c r="Q60" s="17">
        <v>2218846.71</v>
      </c>
      <c r="R60" s="14"/>
      <c r="S60" s="17">
        <v>0</v>
      </c>
      <c r="T60" s="15">
        <f t="shared" si="6"/>
        <v>82</v>
      </c>
      <c r="U60" s="21">
        <f t="shared" si="7"/>
        <v>2218846.71</v>
      </c>
      <c r="V60" s="17">
        <v>0</v>
      </c>
      <c r="W60" s="17">
        <v>0</v>
      </c>
      <c r="X60" s="17">
        <v>21146697.640000001</v>
      </c>
      <c r="Y60" s="17">
        <v>0</v>
      </c>
      <c r="Z60" s="17">
        <v>0</v>
      </c>
      <c r="AA60" s="14">
        <v>1912</v>
      </c>
      <c r="AB60" s="34">
        <v>103889096.58</v>
      </c>
      <c r="AC60" s="20">
        <f t="shared" si="4"/>
        <v>1912</v>
      </c>
      <c r="AD60" s="22">
        <f t="shared" si="5"/>
        <v>103889096.58</v>
      </c>
      <c r="AE60" s="32" t="s">
        <v>341</v>
      </c>
      <c r="AF60" s="14"/>
    </row>
    <row r="61" spans="1:32" x14ac:dyDescent="0.2">
      <c r="A61" s="27">
        <v>7055</v>
      </c>
      <c r="B61" s="82" t="s">
        <v>761</v>
      </c>
      <c r="C61" s="14"/>
      <c r="D61" s="17">
        <v>0</v>
      </c>
      <c r="E61" s="14"/>
      <c r="F61" s="17">
        <v>0</v>
      </c>
      <c r="G61" s="14"/>
      <c r="H61" s="17">
        <v>0</v>
      </c>
      <c r="I61" s="17">
        <v>0</v>
      </c>
      <c r="J61" s="14">
        <v>1</v>
      </c>
      <c r="K61" s="17">
        <v>84849.66</v>
      </c>
      <c r="L61" s="14">
        <v>21</v>
      </c>
      <c r="M61" s="17">
        <v>905128.61</v>
      </c>
      <c r="N61" s="15">
        <f t="shared" si="0"/>
        <v>22</v>
      </c>
      <c r="O61" s="21">
        <f t="shared" si="1"/>
        <v>989978.27</v>
      </c>
      <c r="P61" s="14"/>
      <c r="Q61" s="17">
        <v>0</v>
      </c>
      <c r="R61" s="14"/>
      <c r="S61" s="17">
        <v>0</v>
      </c>
      <c r="T61" s="15">
        <f t="shared" si="6"/>
        <v>0</v>
      </c>
      <c r="U61" s="21">
        <f t="shared" si="7"/>
        <v>0</v>
      </c>
      <c r="V61" s="17">
        <v>63905.75</v>
      </c>
      <c r="W61" s="17">
        <v>0</v>
      </c>
      <c r="X61" s="17">
        <v>289328.12</v>
      </c>
      <c r="Y61" s="17">
        <v>0</v>
      </c>
      <c r="Z61" s="17">
        <v>0</v>
      </c>
      <c r="AA61" s="14">
        <v>22</v>
      </c>
      <c r="AB61" s="34">
        <v>1343212.1400000001</v>
      </c>
      <c r="AC61" s="20">
        <f t="shared" si="4"/>
        <v>22</v>
      </c>
      <c r="AD61" s="22">
        <f t="shared" si="5"/>
        <v>1343212.1400000001</v>
      </c>
      <c r="AE61" s="32" t="s">
        <v>342</v>
      </c>
      <c r="AF61" s="14"/>
    </row>
    <row r="62" spans="1:32" x14ac:dyDescent="0.2">
      <c r="A62" s="27">
        <v>7065</v>
      </c>
      <c r="B62" s="82" t="s">
        <v>734</v>
      </c>
      <c r="C62" s="14"/>
      <c r="D62" s="17">
        <v>0</v>
      </c>
      <c r="E62" s="14"/>
      <c r="F62" s="17">
        <v>0</v>
      </c>
      <c r="G62" s="14"/>
      <c r="H62" s="17">
        <v>0</v>
      </c>
      <c r="I62" s="17">
        <v>0</v>
      </c>
      <c r="J62" s="14"/>
      <c r="K62" s="17">
        <v>0</v>
      </c>
      <c r="L62" s="14">
        <v>11</v>
      </c>
      <c r="M62" s="17">
        <v>418498.43</v>
      </c>
      <c r="N62" s="15">
        <f t="shared" si="0"/>
        <v>11</v>
      </c>
      <c r="O62" s="21">
        <f t="shared" si="1"/>
        <v>418498.43</v>
      </c>
      <c r="P62" s="14"/>
      <c r="Q62" s="17">
        <v>0</v>
      </c>
      <c r="R62" s="14"/>
      <c r="S62" s="17">
        <v>0</v>
      </c>
      <c r="T62" s="15">
        <f t="shared" si="6"/>
        <v>0</v>
      </c>
      <c r="U62" s="21">
        <f t="shared" si="7"/>
        <v>0</v>
      </c>
      <c r="V62" s="17">
        <v>7861.86</v>
      </c>
      <c r="W62" s="17">
        <v>0</v>
      </c>
      <c r="X62" s="17">
        <v>112959.54</v>
      </c>
      <c r="Y62" s="17">
        <v>0</v>
      </c>
      <c r="Z62" s="17">
        <v>0</v>
      </c>
      <c r="AA62" s="14">
        <v>11</v>
      </c>
      <c r="AB62" s="34">
        <v>539319.82999999996</v>
      </c>
      <c r="AC62" s="20">
        <f t="shared" si="4"/>
        <v>11</v>
      </c>
      <c r="AD62" s="22">
        <f t="shared" si="5"/>
        <v>539319.82999999996</v>
      </c>
      <c r="AE62" s="32" t="s">
        <v>343</v>
      </c>
      <c r="AF62" s="14"/>
    </row>
    <row r="63" spans="1:32" x14ac:dyDescent="0.2">
      <c r="A63" s="29">
        <v>7090</v>
      </c>
      <c r="B63" s="82" t="s">
        <v>762</v>
      </c>
      <c r="C63" s="14"/>
      <c r="D63" s="17">
        <v>0</v>
      </c>
      <c r="E63" s="14"/>
      <c r="F63" s="17">
        <v>0</v>
      </c>
      <c r="G63" s="14"/>
      <c r="H63" s="17">
        <v>0</v>
      </c>
      <c r="I63" s="17">
        <v>0</v>
      </c>
      <c r="J63" s="14"/>
      <c r="K63" s="17">
        <v>165837.12</v>
      </c>
      <c r="L63" s="14"/>
      <c r="M63" s="17">
        <v>1050377.21</v>
      </c>
      <c r="N63" s="15">
        <f t="shared" si="0"/>
        <v>0</v>
      </c>
      <c r="O63" s="21">
        <f t="shared" si="1"/>
        <v>1216214.33</v>
      </c>
      <c r="P63" s="14"/>
      <c r="Q63" s="17">
        <v>278199.25</v>
      </c>
      <c r="R63" s="14"/>
      <c r="S63" s="17">
        <v>0</v>
      </c>
      <c r="T63" s="15">
        <f t="shared" si="6"/>
        <v>0</v>
      </c>
      <c r="U63" s="21">
        <f t="shared" si="7"/>
        <v>278199.25</v>
      </c>
      <c r="V63" s="17">
        <v>24000</v>
      </c>
      <c r="W63" s="17">
        <v>0</v>
      </c>
      <c r="X63" s="17">
        <v>425000</v>
      </c>
      <c r="Y63" s="17">
        <v>0</v>
      </c>
      <c r="Z63" s="17">
        <v>0</v>
      </c>
      <c r="AA63" s="14"/>
      <c r="AB63" s="34">
        <v>1943413.58</v>
      </c>
      <c r="AC63" s="20">
        <f t="shared" si="4"/>
        <v>0</v>
      </c>
      <c r="AD63" s="22">
        <f t="shared" si="5"/>
        <v>1943413.58</v>
      </c>
      <c r="AE63" s="32"/>
      <c r="AF63" s="14"/>
    </row>
    <row r="64" spans="1:32" x14ac:dyDescent="0.2">
      <c r="A64" s="27">
        <v>7095</v>
      </c>
      <c r="B64" s="82" t="s">
        <v>763</v>
      </c>
      <c r="C64" s="14">
        <v>1</v>
      </c>
      <c r="D64" s="17">
        <v>95285.79</v>
      </c>
      <c r="E64" s="14">
        <v>1</v>
      </c>
      <c r="F64" s="17">
        <v>43831.880000000005</v>
      </c>
      <c r="G64" s="14">
        <v>28</v>
      </c>
      <c r="H64" s="17">
        <v>558025.14</v>
      </c>
      <c r="I64" s="17">
        <v>894111.25</v>
      </c>
      <c r="J64" s="14"/>
      <c r="K64" s="17">
        <v>0</v>
      </c>
      <c r="L64" s="14">
        <v>11</v>
      </c>
      <c r="M64" s="17">
        <v>587503.41</v>
      </c>
      <c r="N64" s="15">
        <f t="shared" si="0"/>
        <v>41</v>
      </c>
      <c r="O64" s="21">
        <f t="shared" si="1"/>
        <v>2178757.4700000002</v>
      </c>
      <c r="P64" s="14"/>
      <c r="Q64" s="17">
        <v>0</v>
      </c>
      <c r="R64" s="14">
        <v>1</v>
      </c>
      <c r="S64" s="17">
        <v>50000</v>
      </c>
      <c r="T64" s="15">
        <f t="shared" si="6"/>
        <v>1</v>
      </c>
      <c r="U64" s="21">
        <f t="shared" si="7"/>
        <v>50000</v>
      </c>
      <c r="V64" s="17">
        <v>0</v>
      </c>
      <c r="W64" s="17">
        <v>0</v>
      </c>
      <c r="X64" s="17">
        <v>527644</v>
      </c>
      <c r="Y64" s="17">
        <v>0</v>
      </c>
      <c r="Z64" s="17">
        <v>0</v>
      </c>
      <c r="AA64" s="14">
        <v>42</v>
      </c>
      <c r="AB64" s="34">
        <v>2756401.47</v>
      </c>
      <c r="AC64" s="20">
        <f t="shared" si="4"/>
        <v>42</v>
      </c>
      <c r="AD64" s="22">
        <f t="shared" si="5"/>
        <v>2756401.47</v>
      </c>
      <c r="AE64" s="32" t="s">
        <v>344</v>
      </c>
      <c r="AF64" s="14"/>
    </row>
    <row r="65" spans="1:32" x14ac:dyDescent="0.2">
      <c r="A65" s="27">
        <v>7105</v>
      </c>
      <c r="B65" s="82" t="s">
        <v>764</v>
      </c>
      <c r="C65" s="14"/>
      <c r="D65" s="17">
        <v>0</v>
      </c>
      <c r="E65" s="14"/>
      <c r="F65" s="17">
        <v>0</v>
      </c>
      <c r="G65" s="14"/>
      <c r="H65" s="17">
        <v>0</v>
      </c>
      <c r="I65" s="17">
        <v>0</v>
      </c>
      <c r="J65" s="14">
        <v>1</v>
      </c>
      <c r="K65" s="17">
        <v>92070.15</v>
      </c>
      <c r="L65" s="14">
        <v>10</v>
      </c>
      <c r="M65" s="17">
        <v>456309.05</v>
      </c>
      <c r="N65" s="15">
        <f t="shared" si="0"/>
        <v>11</v>
      </c>
      <c r="O65" s="21">
        <f t="shared" si="1"/>
        <v>548379.19999999995</v>
      </c>
      <c r="P65" s="14"/>
      <c r="Q65" s="17">
        <v>0</v>
      </c>
      <c r="R65" s="14"/>
      <c r="S65" s="17">
        <v>0</v>
      </c>
      <c r="T65" s="15">
        <f t="shared" si="6"/>
        <v>0</v>
      </c>
      <c r="U65" s="21">
        <f t="shared" si="7"/>
        <v>0</v>
      </c>
      <c r="V65" s="17">
        <v>0</v>
      </c>
      <c r="W65" s="17">
        <v>0</v>
      </c>
      <c r="X65" s="17">
        <v>146361.72</v>
      </c>
      <c r="Y65" s="17">
        <v>0</v>
      </c>
      <c r="Z65" s="17">
        <v>0</v>
      </c>
      <c r="AA65" s="14">
        <v>11</v>
      </c>
      <c r="AB65" s="34">
        <v>694740.91999999993</v>
      </c>
      <c r="AC65" s="20">
        <f t="shared" si="4"/>
        <v>11</v>
      </c>
      <c r="AD65" s="22">
        <f t="shared" si="5"/>
        <v>694740.91999999993</v>
      </c>
      <c r="AE65" s="32" t="s">
        <v>345</v>
      </c>
      <c r="AF65" s="14"/>
    </row>
    <row r="66" spans="1:32" x14ac:dyDescent="0.2">
      <c r="A66" s="27">
        <v>7120</v>
      </c>
      <c r="B66" s="82" t="s">
        <v>764</v>
      </c>
      <c r="C66" s="14"/>
      <c r="D66" s="17">
        <v>0</v>
      </c>
      <c r="E66" s="14"/>
      <c r="F66" s="17">
        <v>0</v>
      </c>
      <c r="G66" s="14"/>
      <c r="H66" s="17">
        <v>0</v>
      </c>
      <c r="I66" s="17">
        <v>0</v>
      </c>
      <c r="J66" s="14"/>
      <c r="K66" s="17">
        <v>0</v>
      </c>
      <c r="L66" s="14">
        <v>27</v>
      </c>
      <c r="M66" s="17">
        <v>1021086</v>
      </c>
      <c r="N66" s="15">
        <f t="shared" si="0"/>
        <v>27</v>
      </c>
      <c r="O66" s="21">
        <f t="shared" si="1"/>
        <v>1021086</v>
      </c>
      <c r="P66" s="14">
        <v>31</v>
      </c>
      <c r="Q66" s="17">
        <v>777728.90999999992</v>
      </c>
      <c r="R66" s="14"/>
      <c r="S66" s="17">
        <v>0</v>
      </c>
      <c r="T66" s="15">
        <f t="shared" si="6"/>
        <v>31</v>
      </c>
      <c r="U66" s="21">
        <f t="shared" si="7"/>
        <v>777728.90999999992</v>
      </c>
      <c r="V66" s="17">
        <v>0</v>
      </c>
      <c r="W66" s="17">
        <v>0</v>
      </c>
      <c r="X66" s="17">
        <v>543671.81000000006</v>
      </c>
      <c r="Y66" s="17">
        <v>0</v>
      </c>
      <c r="Z66" s="17">
        <v>0</v>
      </c>
      <c r="AA66" s="14">
        <v>58</v>
      </c>
      <c r="AB66" s="34">
        <v>2342486.7200000002</v>
      </c>
      <c r="AC66" s="20">
        <f t="shared" si="4"/>
        <v>58</v>
      </c>
      <c r="AD66" s="22">
        <f t="shared" si="5"/>
        <v>2342486.7199999997</v>
      </c>
      <c r="AE66" s="32" t="s">
        <v>346</v>
      </c>
      <c r="AF66" s="14"/>
    </row>
    <row r="67" spans="1:32" x14ac:dyDescent="0.2">
      <c r="A67" s="27">
        <v>7135</v>
      </c>
      <c r="B67" s="82" t="s">
        <v>765</v>
      </c>
      <c r="C67" s="14"/>
      <c r="D67" s="17">
        <v>0</v>
      </c>
      <c r="E67" s="14"/>
      <c r="F67" s="17">
        <v>0</v>
      </c>
      <c r="G67" s="14"/>
      <c r="H67" s="17">
        <v>0</v>
      </c>
      <c r="I67" s="17">
        <v>0</v>
      </c>
      <c r="J67" s="14">
        <v>1</v>
      </c>
      <c r="K67" s="17">
        <v>92611.94</v>
      </c>
      <c r="L67" s="14">
        <v>87</v>
      </c>
      <c r="M67" s="17">
        <v>3122519.7</v>
      </c>
      <c r="N67" s="15">
        <f t="shared" si="0"/>
        <v>88</v>
      </c>
      <c r="O67" s="21">
        <f t="shared" si="1"/>
        <v>3215131.64</v>
      </c>
      <c r="P67" s="14">
        <v>209</v>
      </c>
      <c r="Q67" s="17">
        <v>6111577.71</v>
      </c>
      <c r="R67" s="14"/>
      <c r="S67" s="17">
        <v>0</v>
      </c>
      <c r="T67" s="15">
        <f t="shared" si="6"/>
        <v>209</v>
      </c>
      <c r="U67" s="21">
        <f t="shared" si="7"/>
        <v>6111577.71</v>
      </c>
      <c r="V67" s="17">
        <v>0</v>
      </c>
      <c r="W67" s="17">
        <v>0</v>
      </c>
      <c r="X67" s="17">
        <v>2748550</v>
      </c>
      <c r="Y67" s="17">
        <v>0</v>
      </c>
      <c r="Z67" s="17">
        <v>0</v>
      </c>
      <c r="AA67" s="14">
        <v>297</v>
      </c>
      <c r="AB67" s="34">
        <v>12075259.35</v>
      </c>
      <c r="AC67" s="20">
        <f t="shared" si="4"/>
        <v>297</v>
      </c>
      <c r="AD67" s="22">
        <f t="shared" si="5"/>
        <v>12075259.35</v>
      </c>
      <c r="AE67" s="32" t="s">
        <v>347</v>
      </c>
      <c r="AF67" s="14"/>
    </row>
    <row r="68" spans="1:32" x14ac:dyDescent="0.2">
      <c r="A68" s="27">
        <v>7140</v>
      </c>
      <c r="B68" s="82" t="s">
        <v>759</v>
      </c>
      <c r="C68" s="14"/>
      <c r="D68" s="17">
        <v>0</v>
      </c>
      <c r="E68" s="14"/>
      <c r="F68" s="17">
        <v>0</v>
      </c>
      <c r="G68" s="14"/>
      <c r="H68" s="17">
        <v>0</v>
      </c>
      <c r="I68" s="17">
        <v>0</v>
      </c>
      <c r="J68" s="14">
        <v>1</v>
      </c>
      <c r="K68" s="17">
        <v>101053.68</v>
      </c>
      <c r="L68" s="14">
        <v>66</v>
      </c>
      <c r="M68" s="17">
        <v>3016885.3</v>
      </c>
      <c r="N68" s="15">
        <f t="shared" si="0"/>
        <v>67</v>
      </c>
      <c r="O68" s="21">
        <f t="shared" si="1"/>
        <v>3117938.98</v>
      </c>
      <c r="P68" s="14">
        <v>3</v>
      </c>
      <c r="Q68" s="17">
        <v>163733.32</v>
      </c>
      <c r="R68" s="14"/>
      <c r="S68" s="17">
        <v>0</v>
      </c>
      <c r="T68" s="15">
        <f t="shared" si="6"/>
        <v>3</v>
      </c>
      <c r="U68" s="21">
        <f t="shared" si="7"/>
        <v>163733.32</v>
      </c>
      <c r="V68" s="17">
        <v>0</v>
      </c>
      <c r="W68" s="17">
        <v>0</v>
      </c>
      <c r="X68" s="17">
        <v>984124.84</v>
      </c>
      <c r="Y68" s="17">
        <v>0</v>
      </c>
      <c r="Z68" s="17">
        <v>0</v>
      </c>
      <c r="AA68" s="14">
        <v>94</v>
      </c>
      <c r="AB68" s="34">
        <v>5635690.0099999998</v>
      </c>
      <c r="AC68" s="20">
        <f t="shared" si="4"/>
        <v>70</v>
      </c>
      <c r="AD68" s="22">
        <f t="shared" si="5"/>
        <v>4265797.1399999997</v>
      </c>
      <c r="AE68" s="32" t="s">
        <v>348</v>
      </c>
      <c r="AF68" s="14"/>
    </row>
    <row r="69" spans="1:32" x14ac:dyDescent="0.2">
      <c r="A69" s="27">
        <v>7140</v>
      </c>
      <c r="B69" s="82" t="s">
        <v>764</v>
      </c>
      <c r="C69" s="14"/>
      <c r="D69" s="17">
        <v>0</v>
      </c>
      <c r="E69" s="14"/>
      <c r="F69" s="17">
        <v>0</v>
      </c>
      <c r="G69" s="14"/>
      <c r="H69" s="17">
        <v>0</v>
      </c>
      <c r="I69" s="17">
        <v>0</v>
      </c>
      <c r="J69" s="14"/>
      <c r="K69" s="17">
        <v>0</v>
      </c>
      <c r="L69" s="14">
        <v>20</v>
      </c>
      <c r="M69" s="17">
        <v>988962.61</v>
      </c>
      <c r="N69" s="15">
        <f t="shared" si="0"/>
        <v>20</v>
      </c>
      <c r="O69" s="21">
        <f t="shared" si="1"/>
        <v>988962.61</v>
      </c>
      <c r="P69" s="14">
        <v>4</v>
      </c>
      <c r="Q69" s="17">
        <v>53630.78</v>
      </c>
      <c r="R69" s="14"/>
      <c r="S69" s="17">
        <v>0</v>
      </c>
      <c r="T69" s="15">
        <f t="shared" si="6"/>
        <v>4</v>
      </c>
      <c r="U69" s="21">
        <f t="shared" si="7"/>
        <v>53630.78</v>
      </c>
      <c r="V69" s="17">
        <v>0</v>
      </c>
      <c r="W69" s="17">
        <v>0</v>
      </c>
      <c r="X69" s="17">
        <v>327299.48</v>
      </c>
      <c r="Y69" s="17">
        <v>0</v>
      </c>
      <c r="Z69" s="17">
        <v>0</v>
      </c>
      <c r="AA69" s="14"/>
      <c r="AB69" s="34"/>
      <c r="AC69" s="20">
        <f t="shared" si="4"/>
        <v>24</v>
      </c>
      <c r="AD69" s="22">
        <f t="shared" si="5"/>
        <v>1369892.87</v>
      </c>
      <c r="AE69" s="32"/>
      <c r="AF69" s="14"/>
    </row>
    <row r="70" spans="1:32" x14ac:dyDescent="0.2">
      <c r="A70" s="27">
        <v>7145</v>
      </c>
      <c r="B70" s="82" t="s">
        <v>765</v>
      </c>
      <c r="C70" s="14"/>
      <c r="D70" s="17">
        <v>0</v>
      </c>
      <c r="E70" s="14"/>
      <c r="F70" s="17">
        <v>0</v>
      </c>
      <c r="G70" s="14"/>
      <c r="H70" s="17">
        <v>0</v>
      </c>
      <c r="I70" s="17">
        <v>0</v>
      </c>
      <c r="J70" s="14">
        <v>2</v>
      </c>
      <c r="K70" s="17">
        <v>215509</v>
      </c>
      <c r="L70" s="14">
        <v>358</v>
      </c>
      <c r="M70" s="17">
        <v>9643918.5700000003</v>
      </c>
      <c r="N70" s="15">
        <f t="shared" ref="N70:N133" si="8">+C70+E70+G70+J70+L70</f>
        <v>360</v>
      </c>
      <c r="O70" s="21">
        <f t="shared" ref="O70:O133" si="9">+M70+K70+I70+H70+F70+D70</f>
        <v>9859427.5700000003</v>
      </c>
      <c r="P70" s="14">
        <v>474</v>
      </c>
      <c r="Q70" s="17">
        <v>12923889.789999999</v>
      </c>
      <c r="R70" s="14"/>
      <c r="S70" s="17">
        <v>0</v>
      </c>
      <c r="T70" s="15">
        <f t="shared" si="6"/>
        <v>474</v>
      </c>
      <c r="U70" s="21">
        <f t="shared" si="7"/>
        <v>12923889.789999999</v>
      </c>
      <c r="V70" s="17">
        <v>0</v>
      </c>
      <c r="W70" s="17">
        <v>0</v>
      </c>
      <c r="X70" s="17">
        <v>5907338.5099999998</v>
      </c>
      <c r="Y70" s="17">
        <v>0</v>
      </c>
      <c r="Z70" s="17">
        <v>0</v>
      </c>
      <c r="AA70" s="14">
        <v>834</v>
      </c>
      <c r="AB70" s="34">
        <v>28690655.869999997</v>
      </c>
      <c r="AC70" s="20">
        <f t="shared" ref="AC70:AC133" si="10">+T70+N70</f>
        <v>834</v>
      </c>
      <c r="AD70" s="22">
        <f t="shared" ref="AD70:AD133" si="11">+U70+O70+V70+W70+X70+Y70+Z70</f>
        <v>28690655.869999997</v>
      </c>
      <c r="AE70" s="32" t="s">
        <v>349</v>
      </c>
      <c r="AF70" s="14"/>
    </row>
    <row r="71" spans="1:32" x14ac:dyDescent="0.2">
      <c r="A71" s="27">
        <v>7150</v>
      </c>
      <c r="B71" s="82" t="s">
        <v>766</v>
      </c>
      <c r="C71" s="14"/>
      <c r="D71" s="17">
        <v>0</v>
      </c>
      <c r="E71" s="14"/>
      <c r="F71" s="17">
        <v>0</v>
      </c>
      <c r="G71" s="14"/>
      <c r="H71" s="17">
        <v>0</v>
      </c>
      <c r="I71" s="17">
        <v>0</v>
      </c>
      <c r="J71" s="14">
        <v>1</v>
      </c>
      <c r="K71" s="17">
        <v>66202.64</v>
      </c>
      <c r="L71" s="14">
        <v>201</v>
      </c>
      <c r="M71" s="17">
        <v>4244289.5</v>
      </c>
      <c r="N71" s="15">
        <f t="shared" si="8"/>
        <v>202</v>
      </c>
      <c r="O71" s="21">
        <f t="shared" si="9"/>
        <v>4310492.1399999997</v>
      </c>
      <c r="P71" s="14">
        <v>9</v>
      </c>
      <c r="Q71" s="17">
        <v>294266.3</v>
      </c>
      <c r="R71" s="14"/>
      <c r="S71" s="17">
        <v>0</v>
      </c>
      <c r="T71" s="15">
        <f t="shared" si="6"/>
        <v>9</v>
      </c>
      <c r="U71" s="21">
        <f t="shared" si="7"/>
        <v>294266.3</v>
      </c>
      <c r="V71" s="17">
        <v>0</v>
      </c>
      <c r="W71" s="17">
        <v>0</v>
      </c>
      <c r="X71" s="17">
        <v>1470097.64</v>
      </c>
      <c r="Y71" s="17">
        <v>0</v>
      </c>
      <c r="Z71" s="17">
        <v>0</v>
      </c>
      <c r="AA71" s="14">
        <v>211</v>
      </c>
      <c r="AB71" s="34">
        <v>6074856.0799999991</v>
      </c>
      <c r="AC71" s="20">
        <f t="shared" si="10"/>
        <v>211</v>
      </c>
      <c r="AD71" s="22">
        <f t="shared" si="11"/>
        <v>6074856.0799999991</v>
      </c>
      <c r="AE71" s="32" t="s">
        <v>350</v>
      </c>
      <c r="AF71" s="14"/>
    </row>
    <row r="72" spans="1:32" x14ac:dyDescent="0.2">
      <c r="A72" s="27">
        <v>7155</v>
      </c>
      <c r="B72" s="82" t="s">
        <v>765</v>
      </c>
      <c r="C72" s="14"/>
      <c r="D72" s="17">
        <v>0</v>
      </c>
      <c r="E72" s="14"/>
      <c r="F72" s="17">
        <v>0</v>
      </c>
      <c r="G72" s="14"/>
      <c r="H72" s="17">
        <v>0</v>
      </c>
      <c r="I72" s="17">
        <v>0</v>
      </c>
      <c r="J72" s="14"/>
      <c r="K72" s="17">
        <v>0</v>
      </c>
      <c r="L72" s="14">
        <v>30</v>
      </c>
      <c r="M72" s="17">
        <v>979357.21</v>
      </c>
      <c r="N72" s="15">
        <f t="shared" si="8"/>
        <v>30</v>
      </c>
      <c r="O72" s="21">
        <f t="shared" si="9"/>
        <v>979357.21</v>
      </c>
      <c r="P72" s="14">
        <v>77</v>
      </c>
      <c r="Q72" s="17">
        <v>1574330.64</v>
      </c>
      <c r="R72" s="14"/>
      <c r="S72" s="17">
        <v>0</v>
      </c>
      <c r="T72" s="15">
        <f t="shared" si="6"/>
        <v>77</v>
      </c>
      <c r="U72" s="21">
        <f t="shared" si="7"/>
        <v>1574330.64</v>
      </c>
      <c r="V72" s="17">
        <v>0</v>
      </c>
      <c r="W72" s="17">
        <v>0</v>
      </c>
      <c r="X72" s="17">
        <v>775724.61</v>
      </c>
      <c r="Y72" s="17">
        <v>0</v>
      </c>
      <c r="Z72" s="17">
        <v>0</v>
      </c>
      <c r="AA72" s="14">
        <v>107</v>
      </c>
      <c r="AB72" s="34">
        <v>3329412.4599999995</v>
      </c>
      <c r="AC72" s="20">
        <f t="shared" si="10"/>
        <v>107</v>
      </c>
      <c r="AD72" s="22">
        <f t="shared" si="11"/>
        <v>3329412.4599999995</v>
      </c>
      <c r="AE72" s="32" t="s">
        <v>351</v>
      </c>
      <c r="AF72" s="14"/>
    </row>
    <row r="73" spans="1:32" x14ac:dyDescent="0.2">
      <c r="A73" s="27">
        <v>7175</v>
      </c>
      <c r="B73" s="82" t="s">
        <v>765</v>
      </c>
      <c r="C73" s="14"/>
      <c r="D73" s="17">
        <v>0</v>
      </c>
      <c r="E73" s="14"/>
      <c r="F73" s="17">
        <v>0</v>
      </c>
      <c r="G73" s="14"/>
      <c r="H73" s="17">
        <v>0</v>
      </c>
      <c r="I73" s="17">
        <v>0</v>
      </c>
      <c r="J73" s="14">
        <v>3</v>
      </c>
      <c r="K73" s="17">
        <v>213545.12</v>
      </c>
      <c r="L73" s="14">
        <v>49</v>
      </c>
      <c r="M73" s="17">
        <v>1454725.01</v>
      </c>
      <c r="N73" s="15">
        <f t="shared" si="8"/>
        <v>52</v>
      </c>
      <c r="O73" s="21">
        <f t="shared" si="9"/>
        <v>1668270.13</v>
      </c>
      <c r="P73" s="14">
        <v>72</v>
      </c>
      <c r="Q73" s="17">
        <v>1674294.28</v>
      </c>
      <c r="R73" s="14"/>
      <c r="S73" s="17">
        <v>0</v>
      </c>
      <c r="T73" s="15">
        <f t="shared" ref="T73:T136" si="12">+P73+R73</f>
        <v>72</v>
      </c>
      <c r="U73" s="21">
        <f t="shared" ref="U73:U136" si="13">+S73+Q73</f>
        <v>1674294.28</v>
      </c>
      <c r="V73" s="17">
        <v>25600</v>
      </c>
      <c r="W73" s="17">
        <v>0</v>
      </c>
      <c r="X73" s="17">
        <v>1085265.8899999999</v>
      </c>
      <c r="Y73" s="17">
        <v>0</v>
      </c>
      <c r="Z73" s="17">
        <v>0</v>
      </c>
      <c r="AA73" s="14">
        <v>124</v>
      </c>
      <c r="AB73" s="34">
        <v>4453430.3</v>
      </c>
      <c r="AC73" s="20">
        <f t="shared" si="10"/>
        <v>124</v>
      </c>
      <c r="AD73" s="22">
        <f t="shared" si="11"/>
        <v>4453430.3</v>
      </c>
      <c r="AE73" s="32" t="s">
        <v>352</v>
      </c>
      <c r="AF73" s="14"/>
    </row>
    <row r="74" spans="1:32" x14ac:dyDescent="0.2">
      <c r="A74" s="27">
        <v>7185</v>
      </c>
      <c r="B74" s="82" t="s">
        <v>765</v>
      </c>
      <c r="C74" s="14"/>
      <c r="D74" s="17">
        <v>0</v>
      </c>
      <c r="E74" s="14"/>
      <c r="F74" s="17">
        <v>0</v>
      </c>
      <c r="G74" s="14"/>
      <c r="H74" s="17">
        <v>0</v>
      </c>
      <c r="I74" s="17">
        <v>0</v>
      </c>
      <c r="J74" s="14"/>
      <c r="K74" s="17">
        <v>0</v>
      </c>
      <c r="L74" s="14">
        <v>89</v>
      </c>
      <c r="M74" s="17">
        <v>3651986.48</v>
      </c>
      <c r="N74" s="15">
        <f t="shared" si="8"/>
        <v>89</v>
      </c>
      <c r="O74" s="21">
        <f t="shared" si="9"/>
        <v>3651986.48</v>
      </c>
      <c r="P74" s="14">
        <v>135</v>
      </c>
      <c r="Q74" s="17">
        <v>3504783.68</v>
      </c>
      <c r="R74" s="14"/>
      <c r="S74" s="17">
        <v>0</v>
      </c>
      <c r="T74" s="15">
        <f t="shared" si="12"/>
        <v>135</v>
      </c>
      <c r="U74" s="21">
        <f t="shared" si="13"/>
        <v>3504783.68</v>
      </c>
      <c r="V74" s="17">
        <v>0</v>
      </c>
      <c r="W74" s="17">
        <v>0</v>
      </c>
      <c r="X74" s="17">
        <v>2159848.52</v>
      </c>
      <c r="Y74" s="17">
        <v>0</v>
      </c>
      <c r="Z74" s="17">
        <v>0</v>
      </c>
      <c r="AA74" s="14">
        <v>224</v>
      </c>
      <c r="AB74" s="34">
        <v>9316618.6799999997</v>
      </c>
      <c r="AC74" s="20">
        <f t="shared" si="10"/>
        <v>224</v>
      </c>
      <c r="AD74" s="22">
        <f t="shared" si="11"/>
        <v>9316618.6799999997</v>
      </c>
      <c r="AE74" s="32" t="s">
        <v>353</v>
      </c>
      <c r="AF74" s="14"/>
    </row>
    <row r="75" spans="1:32" x14ac:dyDescent="0.2">
      <c r="A75" s="27">
        <v>7200</v>
      </c>
      <c r="B75" s="82" t="s">
        <v>764</v>
      </c>
      <c r="C75" s="14"/>
      <c r="D75" s="17">
        <v>0</v>
      </c>
      <c r="E75" s="14"/>
      <c r="F75" s="17">
        <v>0</v>
      </c>
      <c r="G75" s="14"/>
      <c r="H75" s="17">
        <v>0</v>
      </c>
      <c r="I75" s="17">
        <v>0</v>
      </c>
      <c r="J75" s="14"/>
      <c r="K75" s="17">
        <v>0</v>
      </c>
      <c r="L75" s="14">
        <v>12</v>
      </c>
      <c r="M75" s="17">
        <v>1147760.46</v>
      </c>
      <c r="N75" s="15">
        <f t="shared" si="8"/>
        <v>12</v>
      </c>
      <c r="O75" s="21">
        <f t="shared" si="9"/>
        <v>1147760.46</v>
      </c>
      <c r="P75" s="14">
        <v>12</v>
      </c>
      <c r="Q75" s="17">
        <v>488498.36</v>
      </c>
      <c r="R75" s="14"/>
      <c r="S75" s="17">
        <v>0</v>
      </c>
      <c r="T75" s="15">
        <f t="shared" si="12"/>
        <v>12</v>
      </c>
      <c r="U75" s="21">
        <f t="shared" si="13"/>
        <v>488498.36</v>
      </c>
      <c r="V75" s="17">
        <v>0</v>
      </c>
      <c r="W75" s="17">
        <v>0</v>
      </c>
      <c r="X75" s="17">
        <v>253475.06</v>
      </c>
      <c r="Y75" s="17">
        <v>0</v>
      </c>
      <c r="Z75" s="17">
        <v>0</v>
      </c>
      <c r="AA75" s="14">
        <v>24</v>
      </c>
      <c r="AB75" s="34">
        <v>1889733.88</v>
      </c>
      <c r="AC75" s="20">
        <f t="shared" si="10"/>
        <v>24</v>
      </c>
      <c r="AD75" s="22">
        <f t="shared" si="11"/>
        <v>1889733.88</v>
      </c>
      <c r="AE75" s="32" t="s">
        <v>354</v>
      </c>
      <c r="AF75" s="14"/>
    </row>
    <row r="76" spans="1:32" x14ac:dyDescent="0.2">
      <c r="A76" s="27">
        <v>7210</v>
      </c>
      <c r="B76" s="82" t="s">
        <v>767</v>
      </c>
      <c r="C76" s="14"/>
      <c r="D76" s="17">
        <v>0</v>
      </c>
      <c r="E76" s="14"/>
      <c r="F76" s="17">
        <v>0</v>
      </c>
      <c r="G76" s="14"/>
      <c r="H76" s="17">
        <v>0</v>
      </c>
      <c r="I76" s="17">
        <v>0</v>
      </c>
      <c r="J76" s="14">
        <v>1</v>
      </c>
      <c r="K76" s="17">
        <v>95286.12</v>
      </c>
      <c r="L76" s="14">
        <v>88</v>
      </c>
      <c r="M76" s="17">
        <v>4529597.1500000004</v>
      </c>
      <c r="N76" s="15">
        <f t="shared" si="8"/>
        <v>89</v>
      </c>
      <c r="O76" s="21">
        <f t="shared" si="9"/>
        <v>4624883.2700000005</v>
      </c>
      <c r="P76" s="14">
        <v>1</v>
      </c>
      <c r="Q76" s="17">
        <v>32692.23</v>
      </c>
      <c r="R76" s="14"/>
      <c r="S76" s="17">
        <v>0</v>
      </c>
      <c r="T76" s="15">
        <f t="shared" si="12"/>
        <v>1</v>
      </c>
      <c r="U76" s="21">
        <f t="shared" si="13"/>
        <v>32692.23</v>
      </c>
      <c r="V76" s="17">
        <v>350829.41</v>
      </c>
      <c r="W76" s="17">
        <v>0</v>
      </c>
      <c r="X76" s="17">
        <v>1395357.96</v>
      </c>
      <c r="Y76" s="17">
        <v>0</v>
      </c>
      <c r="Z76" s="17">
        <v>0</v>
      </c>
      <c r="AA76" s="14">
        <v>90</v>
      </c>
      <c r="AB76" s="34">
        <v>6403762.8700000001</v>
      </c>
      <c r="AC76" s="20">
        <f t="shared" si="10"/>
        <v>90</v>
      </c>
      <c r="AD76" s="22">
        <f t="shared" si="11"/>
        <v>6403762.870000001</v>
      </c>
      <c r="AE76" s="32" t="s">
        <v>355</v>
      </c>
      <c r="AF76" s="14"/>
    </row>
    <row r="77" spans="1:32" x14ac:dyDescent="0.2">
      <c r="A77" s="27">
        <v>7215</v>
      </c>
      <c r="B77" s="82" t="s">
        <v>751</v>
      </c>
      <c r="C77" s="14"/>
      <c r="D77" s="17">
        <v>0</v>
      </c>
      <c r="E77" s="14"/>
      <c r="F77" s="17">
        <v>0</v>
      </c>
      <c r="G77" s="14">
        <v>83</v>
      </c>
      <c r="H77" s="17">
        <v>1644106.12</v>
      </c>
      <c r="I77" s="17">
        <v>1547055.61</v>
      </c>
      <c r="J77" s="14">
        <v>2</v>
      </c>
      <c r="K77" s="17">
        <v>205087.12</v>
      </c>
      <c r="L77" s="14">
        <v>474</v>
      </c>
      <c r="M77" s="17">
        <v>20615485.59</v>
      </c>
      <c r="N77" s="15">
        <f t="shared" si="8"/>
        <v>559</v>
      </c>
      <c r="O77" s="21">
        <f t="shared" si="9"/>
        <v>24011734.440000001</v>
      </c>
      <c r="P77" s="14">
        <v>17</v>
      </c>
      <c r="Q77" s="17">
        <v>758514.57000000007</v>
      </c>
      <c r="R77" s="14"/>
      <c r="S77" s="17">
        <v>0</v>
      </c>
      <c r="T77" s="15">
        <f t="shared" si="12"/>
        <v>17</v>
      </c>
      <c r="U77" s="21">
        <f t="shared" si="13"/>
        <v>758514.57000000007</v>
      </c>
      <c r="V77" s="17">
        <v>0</v>
      </c>
      <c r="W77" s="17">
        <v>515593.59</v>
      </c>
      <c r="X77" s="17">
        <v>7298507.46</v>
      </c>
      <c r="Y77" s="17">
        <v>0</v>
      </c>
      <c r="Z77" s="17">
        <v>0</v>
      </c>
      <c r="AA77" s="14">
        <v>576</v>
      </c>
      <c r="AB77" s="34">
        <v>32584350.060000002</v>
      </c>
      <c r="AC77" s="20">
        <f t="shared" si="10"/>
        <v>576</v>
      </c>
      <c r="AD77" s="22">
        <f t="shared" si="11"/>
        <v>32584350.060000002</v>
      </c>
      <c r="AE77" s="32" t="s">
        <v>356</v>
      </c>
      <c r="AF77" s="14"/>
    </row>
    <row r="78" spans="1:32" x14ac:dyDescent="0.2">
      <c r="A78" s="27">
        <v>7230</v>
      </c>
      <c r="B78" s="82" t="s">
        <v>762</v>
      </c>
      <c r="C78" s="14"/>
      <c r="D78" s="17">
        <v>0</v>
      </c>
      <c r="E78" s="14"/>
      <c r="F78" s="17">
        <v>0</v>
      </c>
      <c r="G78" s="14"/>
      <c r="H78" s="17">
        <v>0</v>
      </c>
      <c r="I78" s="17">
        <v>0</v>
      </c>
      <c r="J78" s="14">
        <v>1</v>
      </c>
      <c r="K78" s="17">
        <v>91359.11</v>
      </c>
      <c r="L78" s="14">
        <v>13</v>
      </c>
      <c r="M78" s="17">
        <v>593882.32999999996</v>
      </c>
      <c r="N78" s="15">
        <f t="shared" si="8"/>
        <v>14</v>
      </c>
      <c r="O78" s="21">
        <f t="shared" si="9"/>
        <v>685241.44</v>
      </c>
      <c r="P78" s="14"/>
      <c r="Q78" s="17">
        <v>0</v>
      </c>
      <c r="R78" s="14"/>
      <c r="S78" s="17">
        <v>0</v>
      </c>
      <c r="T78" s="15">
        <f t="shared" si="12"/>
        <v>0</v>
      </c>
      <c r="U78" s="21">
        <f t="shared" si="13"/>
        <v>0</v>
      </c>
      <c r="V78" s="17">
        <v>6776.3</v>
      </c>
      <c r="W78" s="17">
        <v>0</v>
      </c>
      <c r="X78" s="17">
        <v>179878.43</v>
      </c>
      <c r="Y78" s="17">
        <v>0</v>
      </c>
      <c r="Z78" s="17">
        <v>0</v>
      </c>
      <c r="AA78" s="14">
        <v>14</v>
      </c>
      <c r="AB78" s="34">
        <v>871896.16999999993</v>
      </c>
      <c r="AC78" s="20">
        <f t="shared" si="10"/>
        <v>14</v>
      </c>
      <c r="AD78" s="22">
        <f t="shared" si="11"/>
        <v>871896.16999999993</v>
      </c>
      <c r="AE78" s="32" t="s">
        <v>357</v>
      </c>
      <c r="AF78" s="14"/>
    </row>
    <row r="79" spans="1:32" x14ac:dyDescent="0.2">
      <c r="A79" s="27">
        <v>7235</v>
      </c>
      <c r="B79" s="82" t="s">
        <v>749</v>
      </c>
      <c r="C79" s="14"/>
      <c r="D79" s="17">
        <v>0</v>
      </c>
      <c r="E79" s="14"/>
      <c r="F79" s="17">
        <v>0</v>
      </c>
      <c r="G79" s="14"/>
      <c r="H79" s="17">
        <v>0</v>
      </c>
      <c r="I79" s="17">
        <v>0</v>
      </c>
      <c r="J79" s="14">
        <v>1</v>
      </c>
      <c r="K79" s="17">
        <v>60835.09</v>
      </c>
      <c r="L79" s="14">
        <v>51</v>
      </c>
      <c r="M79" s="17">
        <v>1402906.76</v>
      </c>
      <c r="N79" s="15">
        <f t="shared" si="8"/>
        <v>52</v>
      </c>
      <c r="O79" s="21">
        <f t="shared" si="9"/>
        <v>1463741.85</v>
      </c>
      <c r="P79" s="14">
        <v>3</v>
      </c>
      <c r="Q79" s="17">
        <v>72115.97</v>
      </c>
      <c r="R79" s="14"/>
      <c r="S79" s="17">
        <v>0</v>
      </c>
      <c r="T79" s="15">
        <f t="shared" si="12"/>
        <v>3</v>
      </c>
      <c r="U79" s="21">
        <f t="shared" si="13"/>
        <v>72115.97</v>
      </c>
      <c r="V79" s="17">
        <v>0</v>
      </c>
      <c r="W79" s="17">
        <v>0</v>
      </c>
      <c r="X79" s="17">
        <v>519351.87</v>
      </c>
      <c r="Y79" s="17">
        <v>0</v>
      </c>
      <c r="Z79" s="17">
        <v>0</v>
      </c>
      <c r="AA79" s="14">
        <v>55</v>
      </c>
      <c r="AB79" s="34">
        <v>2055209.69</v>
      </c>
      <c r="AC79" s="20">
        <f t="shared" si="10"/>
        <v>55</v>
      </c>
      <c r="AD79" s="22">
        <f t="shared" si="11"/>
        <v>2055209.69</v>
      </c>
      <c r="AE79" s="32" t="s">
        <v>358</v>
      </c>
      <c r="AF79" s="14"/>
    </row>
    <row r="80" spans="1:32" x14ac:dyDescent="0.2">
      <c r="A80" s="27">
        <v>7240</v>
      </c>
      <c r="B80" s="82" t="s">
        <v>730</v>
      </c>
      <c r="C80" s="14"/>
      <c r="D80" s="17">
        <v>0</v>
      </c>
      <c r="E80" s="14"/>
      <c r="F80" s="17">
        <v>0</v>
      </c>
      <c r="G80" s="14"/>
      <c r="H80" s="17">
        <v>0</v>
      </c>
      <c r="I80" s="17">
        <v>0</v>
      </c>
      <c r="J80" s="14">
        <v>1</v>
      </c>
      <c r="K80" s="17">
        <v>103954</v>
      </c>
      <c r="L80" s="14">
        <v>1297</v>
      </c>
      <c r="M80" s="17">
        <v>54603239.100000001</v>
      </c>
      <c r="N80" s="15">
        <f t="shared" si="8"/>
        <v>1298</v>
      </c>
      <c r="O80" s="21">
        <f t="shared" si="9"/>
        <v>54707193.100000001</v>
      </c>
      <c r="P80" s="14">
        <v>379</v>
      </c>
      <c r="Q80" s="17">
        <v>14577930.289999999</v>
      </c>
      <c r="R80" s="14"/>
      <c r="S80" s="17">
        <v>0</v>
      </c>
      <c r="T80" s="15">
        <f t="shared" si="12"/>
        <v>379</v>
      </c>
      <c r="U80" s="21">
        <f t="shared" si="13"/>
        <v>14577930.289999999</v>
      </c>
      <c r="V80" s="17">
        <v>1249537.6599999999</v>
      </c>
      <c r="W80" s="17">
        <v>0</v>
      </c>
      <c r="X80" s="17">
        <v>16215847.15</v>
      </c>
      <c r="Y80" s="17">
        <v>0</v>
      </c>
      <c r="Z80" s="17">
        <v>0</v>
      </c>
      <c r="AA80" s="14">
        <v>1677</v>
      </c>
      <c r="AB80" s="34">
        <v>86750508.200000003</v>
      </c>
      <c r="AC80" s="20">
        <f t="shared" si="10"/>
        <v>1677</v>
      </c>
      <c r="AD80" s="22">
        <f t="shared" si="11"/>
        <v>86750508.200000003</v>
      </c>
      <c r="AE80" s="32" t="s">
        <v>359</v>
      </c>
      <c r="AF80" s="14"/>
    </row>
    <row r="81" spans="1:32" x14ac:dyDescent="0.2">
      <c r="A81" s="27">
        <v>7290</v>
      </c>
      <c r="B81" s="82" t="s">
        <v>768</v>
      </c>
      <c r="C81" s="14"/>
      <c r="D81" s="17">
        <v>0</v>
      </c>
      <c r="E81" s="14"/>
      <c r="F81" s="17">
        <v>0</v>
      </c>
      <c r="G81" s="14"/>
      <c r="H81" s="17">
        <v>0</v>
      </c>
      <c r="I81" s="17">
        <v>0</v>
      </c>
      <c r="J81" s="14">
        <v>1</v>
      </c>
      <c r="K81" s="17">
        <v>92339.17</v>
      </c>
      <c r="L81" s="14">
        <v>13</v>
      </c>
      <c r="M81" s="17">
        <v>698072.61</v>
      </c>
      <c r="N81" s="15">
        <f t="shared" si="8"/>
        <v>14</v>
      </c>
      <c r="O81" s="21">
        <f t="shared" si="9"/>
        <v>790411.78</v>
      </c>
      <c r="P81" s="14"/>
      <c r="Q81" s="17">
        <v>0</v>
      </c>
      <c r="R81" s="14"/>
      <c r="S81" s="17">
        <v>0</v>
      </c>
      <c r="T81" s="15">
        <f t="shared" si="12"/>
        <v>0</v>
      </c>
      <c r="U81" s="21">
        <f t="shared" si="13"/>
        <v>0</v>
      </c>
      <c r="V81" s="17">
        <v>0</v>
      </c>
      <c r="W81" s="17">
        <v>0</v>
      </c>
      <c r="X81" s="17">
        <v>195119.08</v>
      </c>
      <c r="Y81" s="17">
        <v>0</v>
      </c>
      <c r="Z81" s="17">
        <v>0</v>
      </c>
      <c r="AA81" s="14">
        <v>14</v>
      </c>
      <c r="AB81" s="34">
        <v>985530.86</v>
      </c>
      <c r="AC81" s="20">
        <f t="shared" si="10"/>
        <v>14</v>
      </c>
      <c r="AD81" s="22">
        <f t="shared" si="11"/>
        <v>985530.86</v>
      </c>
      <c r="AE81" s="32" t="s">
        <v>360</v>
      </c>
      <c r="AF81" s="14"/>
    </row>
    <row r="82" spans="1:32" x14ac:dyDescent="0.2">
      <c r="A82" s="27">
        <v>7430</v>
      </c>
      <c r="B82" s="82" t="s">
        <v>753</v>
      </c>
      <c r="C82" s="14"/>
      <c r="D82" s="17">
        <v>0</v>
      </c>
      <c r="E82" s="14"/>
      <c r="F82" s="17">
        <v>0</v>
      </c>
      <c r="G82" s="14"/>
      <c r="H82" s="17">
        <v>0</v>
      </c>
      <c r="I82" s="17">
        <v>0</v>
      </c>
      <c r="J82" s="14">
        <v>1</v>
      </c>
      <c r="K82" s="17">
        <v>89867.79</v>
      </c>
      <c r="L82" s="14">
        <v>8</v>
      </c>
      <c r="M82" s="17">
        <v>406115.23</v>
      </c>
      <c r="N82" s="15">
        <f t="shared" si="8"/>
        <v>9</v>
      </c>
      <c r="O82" s="21">
        <f t="shared" si="9"/>
        <v>495983.01999999996</v>
      </c>
      <c r="P82" s="14"/>
      <c r="Q82" s="17">
        <v>0</v>
      </c>
      <c r="R82" s="14"/>
      <c r="S82" s="17">
        <v>0</v>
      </c>
      <c r="T82" s="15">
        <f t="shared" si="12"/>
        <v>0</v>
      </c>
      <c r="U82" s="21">
        <f t="shared" si="13"/>
        <v>0</v>
      </c>
      <c r="V82" s="17">
        <v>0</v>
      </c>
      <c r="W82" s="17">
        <v>0</v>
      </c>
      <c r="X82" s="17">
        <v>141552.81</v>
      </c>
      <c r="Y82" s="17">
        <v>0</v>
      </c>
      <c r="Z82" s="17">
        <v>0</v>
      </c>
      <c r="AA82" s="14">
        <v>9</v>
      </c>
      <c r="AB82" s="34">
        <v>637535.82999999996</v>
      </c>
      <c r="AC82" s="20">
        <f t="shared" si="10"/>
        <v>9</v>
      </c>
      <c r="AD82" s="22">
        <f t="shared" si="11"/>
        <v>637535.82999999996</v>
      </c>
      <c r="AE82" s="32" t="s">
        <v>361</v>
      </c>
      <c r="AF82" s="14"/>
    </row>
    <row r="83" spans="1:32" x14ac:dyDescent="0.2">
      <c r="A83" s="27">
        <v>7435</v>
      </c>
      <c r="B83" s="82" t="s">
        <v>755</v>
      </c>
      <c r="C83" s="14"/>
      <c r="D83" s="17">
        <v>0</v>
      </c>
      <c r="E83" s="14"/>
      <c r="F83" s="17">
        <v>0</v>
      </c>
      <c r="G83" s="14"/>
      <c r="H83" s="17">
        <v>0</v>
      </c>
      <c r="I83" s="17">
        <v>0</v>
      </c>
      <c r="J83" s="14">
        <v>1</v>
      </c>
      <c r="K83" s="17">
        <v>101456.91</v>
      </c>
      <c r="L83" s="14">
        <v>85</v>
      </c>
      <c r="M83" s="17">
        <v>3514516.2600000002</v>
      </c>
      <c r="N83" s="15">
        <f t="shared" si="8"/>
        <v>86</v>
      </c>
      <c r="O83" s="21">
        <f t="shared" si="9"/>
        <v>3615973.1700000004</v>
      </c>
      <c r="P83" s="14"/>
      <c r="Q83" s="17">
        <v>0</v>
      </c>
      <c r="R83" s="14"/>
      <c r="S83" s="17">
        <v>0</v>
      </c>
      <c r="T83" s="15">
        <f t="shared" si="12"/>
        <v>0</v>
      </c>
      <c r="U83" s="21">
        <f t="shared" si="13"/>
        <v>0</v>
      </c>
      <c r="V83" s="17">
        <v>0</v>
      </c>
      <c r="W83" s="17">
        <v>0</v>
      </c>
      <c r="X83" s="17">
        <v>988494.65</v>
      </c>
      <c r="Y83" s="17">
        <v>0</v>
      </c>
      <c r="Z83" s="17">
        <v>0</v>
      </c>
      <c r="AA83" s="14">
        <v>86</v>
      </c>
      <c r="AB83" s="34">
        <v>4604467.82</v>
      </c>
      <c r="AC83" s="20">
        <f t="shared" si="10"/>
        <v>86</v>
      </c>
      <c r="AD83" s="22">
        <f t="shared" si="11"/>
        <v>4604467.82</v>
      </c>
      <c r="AE83" s="32" t="s">
        <v>362</v>
      </c>
      <c r="AF83" s="14"/>
    </row>
    <row r="84" spans="1:32" x14ac:dyDescent="0.2">
      <c r="A84" s="27">
        <v>7450</v>
      </c>
      <c r="B84" s="82" t="s">
        <v>764</v>
      </c>
      <c r="C84" s="14"/>
      <c r="D84" s="17">
        <v>0</v>
      </c>
      <c r="E84" s="14"/>
      <c r="F84" s="17">
        <v>0</v>
      </c>
      <c r="G84" s="14"/>
      <c r="H84" s="17">
        <v>0</v>
      </c>
      <c r="I84" s="17">
        <v>0</v>
      </c>
      <c r="J84" s="14">
        <v>1</v>
      </c>
      <c r="K84" s="17">
        <v>89954.74</v>
      </c>
      <c r="L84" s="14">
        <v>21</v>
      </c>
      <c r="M84" s="17">
        <v>860918.39</v>
      </c>
      <c r="N84" s="15">
        <f t="shared" si="8"/>
        <v>22</v>
      </c>
      <c r="O84" s="21">
        <f t="shared" si="9"/>
        <v>950873.13</v>
      </c>
      <c r="P84" s="14">
        <v>35</v>
      </c>
      <c r="Q84" s="17">
        <v>787066.09</v>
      </c>
      <c r="R84" s="14"/>
      <c r="S84" s="17">
        <v>0</v>
      </c>
      <c r="T84" s="15">
        <f t="shared" si="12"/>
        <v>35</v>
      </c>
      <c r="U84" s="21">
        <f t="shared" si="13"/>
        <v>787066.09</v>
      </c>
      <c r="V84" s="17">
        <v>0</v>
      </c>
      <c r="W84" s="17">
        <v>0</v>
      </c>
      <c r="X84" s="17">
        <v>516111.87</v>
      </c>
      <c r="Y84" s="17">
        <v>0</v>
      </c>
      <c r="Z84" s="17">
        <v>0</v>
      </c>
      <c r="AA84" s="14">
        <v>57</v>
      </c>
      <c r="AB84" s="34">
        <v>2254051.09</v>
      </c>
      <c r="AC84" s="20">
        <f t="shared" si="10"/>
        <v>57</v>
      </c>
      <c r="AD84" s="22">
        <f t="shared" si="11"/>
        <v>2254051.09</v>
      </c>
      <c r="AE84" s="32" t="s">
        <v>363</v>
      </c>
      <c r="AF84" s="14"/>
    </row>
    <row r="85" spans="1:32" x14ac:dyDescent="0.2">
      <c r="A85" s="27">
        <v>7465</v>
      </c>
      <c r="B85" s="82" t="s">
        <v>765</v>
      </c>
      <c r="C85" s="14"/>
      <c r="D85" s="17">
        <v>0</v>
      </c>
      <c r="E85" s="14"/>
      <c r="F85" s="17">
        <v>0</v>
      </c>
      <c r="G85" s="14"/>
      <c r="H85" s="17">
        <v>0</v>
      </c>
      <c r="I85" s="17">
        <v>0</v>
      </c>
      <c r="J85" s="14"/>
      <c r="K85" s="17">
        <v>0</v>
      </c>
      <c r="L85" s="14">
        <v>252</v>
      </c>
      <c r="M85" s="17">
        <v>6539619</v>
      </c>
      <c r="N85" s="15">
        <f t="shared" si="8"/>
        <v>252</v>
      </c>
      <c r="O85" s="21">
        <f t="shared" si="9"/>
        <v>6539619</v>
      </c>
      <c r="P85" s="14">
        <v>103</v>
      </c>
      <c r="Q85" s="17">
        <v>2493004</v>
      </c>
      <c r="R85" s="14"/>
      <c r="S85" s="17">
        <v>0</v>
      </c>
      <c r="T85" s="15">
        <f t="shared" si="12"/>
        <v>103</v>
      </c>
      <c r="U85" s="21">
        <f t="shared" si="13"/>
        <v>2493004</v>
      </c>
      <c r="V85" s="17">
        <v>0</v>
      </c>
      <c r="W85" s="17">
        <v>0</v>
      </c>
      <c r="X85" s="17">
        <v>3512687</v>
      </c>
      <c r="Y85" s="17">
        <v>0</v>
      </c>
      <c r="Z85" s="17">
        <v>0</v>
      </c>
      <c r="AA85" s="14">
        <v>355</v>
      </c>
      <c r="AB85" s="34">
        <v>12545310</v>
      </c>
      <c r="AC85" s="20">
        <f t="shared" si="10"/>
        <v>355</v>
      </c>
      <c r="AD85" s="22">
        <f t="shared" si="11"/>
        <v>12545310</v>
      </c>
      <c r="AE85" s="32" t="s">
        <v>364</v>
      </c>
      <c r="AF85" s="14"/>
    </row>
    <row r="86" spans="1:32" x14ac:dyDescent="0.2">
      <c r="A86" s="27">
        <v>7470</v>
      </c>
      <c r="B86" s="82" t="s">
        <v>765</v>
      </c>
      <c r="C86" s="14"/>
      <c r="D86" s="17">
        <v>0</v>
      </c>
      <c r="E86" s="14"/>
      <c r="F86" s="17">
        <v>0</v>
      </c>
      <c r="G86" s="14"/>
      <c r="H86" s="17">
        <v>0</v>
      </c>
      <c r="I86" s="17">
        <v>0</v>
      </c>
      <c r="J86" s="14"/>
      <c r="K86" s="17">
        <v>0</v>
      </c>
      <c r="L86" s="14">
        <v>88</v>
      </c>
      <c r="M86" s="17">
        <v>3455296.26</v>
      </c>
      <c r="N86" s="15">
        <f t="shared" si="8"/>
        <v>88</v>
      </c>
      <c r="O86" s="21">
        <f t="shared" si="9"/>
        <v>3455296.26</v>
      </c>
      <c r="P86" s="14">
        <v>335</v>
      </c>
      <c r="Q86" s="17">
        <v>9279150.0299999993</v>
      </c>
      <c r="R86" s="14"/>
      <c r="S86" s="17">
        <v>0</v>
      </c>
      <c r="T86" s="15">
        <f t="shared" si="12"/>
        <v>335</v>
      </c>
      <c r="U86" s="21">
        <f t="shared" si="13"/>
        <v>9279150.0299999993</v>
      </c>
      <c r="V86" s="17">
        <v>0</v>
      </c>
      <c r="W86" s="17">
        <v>0</v>
      </c>
      <c r="X86" s="17">
        <v>4087757.26</v>
      </c>
      <c r="Y86" s="17">
        <v>0</v>
      </c>
      <c r="Z86" s="17">
        <v>0</v>
      </c>
      <c r="AA86" s="14">
        <v>423</v>
      </c>
      <c r="AB86" s="34">
        <v>16822203.549999997</v>
      </c>
      <c r="AC86" s="20">
        <f t="shared" si="10"/>
        <v>423</v>
      </c>
      <c r="AD86" s="22">
        <f t="shared" si="11"/>
        <v>16822203.549999997</v>
      </c>
      <c r="AE86" s="32" t="s">
        <v>365</v>
      </c>
      <c r="AF86" s="14"/>
    </row>
    <row r="87" spans="1:32" x14ac:dyDescent="0.2">
      <c r="A87" s="27">
        <v>7475</v>
      </c>
      <c r="B87" s="82" t="s">
        <v>730</v>
      </c>
      <c r="C87" s="14"/>
      <c r="D87" s="17">
        <v>0</v>
      </c>
      <c r="E87" s="14"/>
      <c r="F87" s="17">
        <v>0</v>
      </c>
      <c r="G87" s="14"/>
      <c r="H87" s="17">
        <v>0</v>
      </c>
      <c r="I87" s="17">
        <v>0</v>
      </c>
      <c r="J87" s="14">
        <v>1</v>
      </c>
      <c r="K87" s="17">
        <v>105200.08</v>
      </c>
      <c r="L87" s="14">
        <v>216</v>
      </c>
      <c r="M87" s="17">
        <v>9048134.9000000004</v>
      </c>
      <c r="N87" s="15">
        <f t="shared" si="8"/>
        <v>217</v>
      </c>
      <c r="O87" s="21">
        <f t="shared" si="9"/>
        <v>9153334.9800000004</v>
      </c>
      <c r="P87" s="14">
        <v>13</v>
      </c>
      <c r="Q87" s="17">
        <v>571559.47</v>
      </c>
      <c r="R87" s="14"/>
      <c r="S87" s="17">
        <v>0</v>
      </c>
      <c r="T87" s="15">
        <f t="shared" si="12"/>
        <v>13</v>
      </c>
      <c r="U87" s="21">
        <f t="shared" si="13"/>
        <v>571559.47</v>
      </c>
      <c r="V87" s="17">
        <v>491573.09</v>
      </c>
      <c r="W87" s="17">
        <v>0</v>
      </c>
      <c r="X87" s="17">
        <v>2379213.17</v>
      </c>
      <c r="Y87" s="17">
        <v>0</v>
      </c>
      <c r="Z87" s="17">
        <v>0</v>
      </c>
      <c r="AA87" s="14">
        <v>230</v>
      </c>
      <c r="AB87" s="34">
        <v>12595680.710000001</v>
      </c>
      <c r="AC87" s="20">
        <f t="shared" si="10"/>
        <v>230</v>
      </c>
      <c r="AD87" s="22">
        <f t="shared" si="11"/>
        <v>12595680.710000001</v>
      </c>
      <c r="AE87" s="32" t="s">
        <v>366</v>
      </c>
      <c r="AF87" s="14"/>
    </row>
    <row r="88" spans="1:32" x14ac:dyDescent="0.2">
      <c r="A88" s="27">
        <v>7490</v>
      </c>
      <c r="B88" s="82" t="s">
        <v>735</v>
      </c>
      <c r="C88" s="14"/>
      <c r="D88" s="17">
        <v>0</v>
      </c>
      <c r="E88" s="14"/>
      <c r="F88" s="17">
        <v>0</v>
      </c>
      <c r="G88" s="14">
        <v>3</v>
      </c>
      <c r="H88" s="17">
        <v>55835.26</v>
      </c>
      <c r="I88" s="17">
        <v>75653.11</v>
      </c>
      <c r="J88" s="14">
        <v>1</v>
      </c>
      <c r="K88" s="17">
        <v>112281.76</v>
      </c>
      <c r="L88" s="14">
        <v>146</v>
      </c>
      <c r="M88" s="17">
        <v>5558675.9000000004</v>
      </c>
      <c r="N88" s="15">
        <f t="shared" si="8"/>
        <v>150</v>
      </c>
      <c r="O88" s="21">
        <f t="shared" si="9"/>
        <v>5802446.0300000003</v>
      </c>
      <c r="P88" s="14"/>
      <c r="Q88" s="17">
        <v>0</v>
      </c>
      <c r="R88" s="14"/>
      <c r="S88" s="17">
        <v>0</v>
      </c>
      <c r="T88" s="15">
        <f t="shared" si="12"/>
        <v>0</v>
      </c>
      <c r="U88" s="21">
        <f t="shared" si="13"/>
        <v>0</v>
      </c>
      <c r="V88" s="17">
        <v>63425.36</v>
      </c>
      <c r="W88" s="17">
        <v>0</v>
      </c>
      <c r="X88" s="17">
        <v>1640370.79</v>
      </c>
      <c r="Y88" s="17">
        <v>0</v>
      </c>
      <c r="Z88" s="17">
        <v>0</v>
      </c>
      <c r="AA88" s="14">
        <v>150</v>
      </c>
      <c r="AB88" s="34">
        <v>7506242.1799999997</v>
      </c>
      <c r="AC88" s="20">
        <f t="shared" si="10"/>
        <v>150</v>
      </c>
      <c r="AD88" s="22">
        <f t="shared" si="11"/>
        <v>7506242.1800000006</v>
      </c>
      <c r="AE88" s="32" t="s">
        <v>367</v>
      </c>
      <c r="AF88" s="14"/>
    </row>
    <row r="89" spans="1:32" x14ac:dyDescent="0.2">
      <c r="A89" s="27">
        <v>7495</v>
      </c>
      <c r="B89" s="82" t="s">
        <v>248</v>
      </c>
      <c r="C89" s="14"/>
      <c r="D89" s="17">
        <v>0</v>
      </c>
      <c r="E89" s="14"/>
      <c r="F89" s="17">
        <v>0</v>
      </c>
      <c r="G89" s="14"/>
      <c r="H89" s="17">
        <v>0</v>
      </c>
      <c r="I89" s="17">
        <v>0</v>
      </c>
      <c r="J89" s="14">
        <v>1</v>
      </c>
      <c r="K89" s="17">
        <v>88166.29</v>
      </c>
      <c r="L89" s="14">
        <v>56</v>
      </c>
      <c r="M89" s="17">
        <v>1874728.6400000001</v>
      </c>
      <c r="N89" s="15">
        <f t="shared" si="8"/>
        <v>57</v>
      </c>
      <c r="O89" s="21">
        <f t="shared" si="9"/>
        <v>1962894.9300000002</v>
      </c>
      <c r="P89" s="14">
        <v>1</v>
      </c>
      <c r="Q89" s="17">
        <v>31350.5</v>
      </c>
      <c r="R89" s="14"/>
      <c r="S89" s="17">
        <v>0</v>
      </c>
      <c r="T89" s="15">
        <f t="shared" si="12"/>
        <v>1</v>
      </c>
      <c r="U89" s="21">
        <f t="shared" si="13"/>
        <v>31350.5</v>
      </c>
      <c r="V89" s="17">
        <v>30168.799999999999</v>
      </c>
      <c r="W89" s="17">
        <v>0</v>
      </c>
      <c r="X89" s="17">
        <v>623106.04</v>
      </c>
      <c r="Y89" s="17">
        <v>0</v>
      </c>
      <c r="Z89" s="17">
        <v>0</v>
      </c>
      <c r="AA89" s="14">
        <v>58</v>
      </c>
      <c r="AB89" s="34">
        <v>2647520.2700000005</v>
      </c>
      <c r="AC89" s="20">
        <f t="shared" si="10"/>
        <v>58</v>
      </c>
      <c r="AD89" s="22">
        <f t="shared" si="11"/>
        <v>2647520.2700000005</v>
      </c>
      <c r="AE89" s="32" t="s">
        <v>368</v>
      </c>
      <c r="AF89" s="14"/>
    </row>
    <row r="90" spans="1:32" x14ac:dyDescent="0.2">
      <c r="A90" s="27">
        <v>7510</v>
      </c>
      <c r="B90" s="82" t="s">
        <v>764</v>
      </c>
      <c r="C90" s="14"/>
      <c r="D90" s="17">
        <v>0</v>
      </c>
      <c r="E90" s="14"/>
      <c r="F90" s="17">
        <v>0</v>
      </c>
      <c r="G90" s="14"/>
      <c r="H90" s="17">
        <v>0</v>
      </c>
      <c r="I90" s="17">
        <v>0</v>
      </c>
      <c r="J90" s="14"/>
      <c r="K90" s="17">
        <v>0</v>
      </c>
      <c r="L90" s="14">
        <v>15</v>
      </c>
      <c r="M90" s="17">
        <v>534597.92000000004</v>
      </c>
      <c r="N90" s="15">
        <f t="shared" si="8"/>
        <v>15</v>
      </c>
      <c r="O90" s="21">
        <f t="shared" si="9"/>
        <v>534597.92000000004</v>
      </c>
      <c r="P90" s="14">
        <v>62</v>
      </c>
      <c r="Q90" s="17">
        <v>1314350.0800000001</v>
      </c>
      <c r="R90" s="14"/>
      <c r="S90" s="17">
        <v>0</v>
      </c>
      <c r="T90" s="15">
        <f t="shared" si="12"/>
        <v>62</v>
      </c>
      <c r="U90" s="21">
        <f t="shared" si="13"/>
        <v>1314350.0800000001</v>
      </c>
      <c r="V90" s="17">
        <v>0</v>
      </c>
      <c r="W90" s="17">
        <v>0</v>
      </c>
      <c r="X90" s="17">
        <v>582949.27</v>
      </c>
      <c r="Y90" s="17">
        <v>0</v>
      </c>
      <c r="Z90" s="17">
        <v>0</v>
      </c>
      <c r="AA90" s="14">
        <v>77</v>
      </c>
      <c r="AB90" s="34">
        <v>2431897.27</v>
      </c>
      <c r="AC90" s="20">
        <f t="shared" si="10"/>
        <v>77</v>
      </c>
      <c r="AD90" s="22">
        <f t="shared" si="11"/>
        <v>2431897.27</v>
      </c>
      <c r="AE90" s="32" t="s">
        <v>369</v>
      </c>
      <c r="AF90" s="14"/>
    </row>
    <row r="91" spans="1:32" x14ac:dyDescent="0.2">
      <c r="A91" s="27">
        <v>7520</v>
      </c>
      <c r="B91" s="82" t="s">
        <v>769</v>
      </c>
      <c r="C91" s="14"/>
      <c r="D91" s="17">
        <v>0</v>
      </c>
      <c r="E91" s="14"/>
      <c r="F91" s="17">
        <v>0</v>
      </c>
      <c r="G91" s="14"/>
      <c r="H91" s="17">
        <v>0</v>
      </c>
      <c r="I91" s="17">
        <v>0</v>
      </c>
      <c r="J91" s="14">
        <v>1</v>
      </c>
      <c r="K91" s="17">
        <v>78266.17</v>
      </c>
      <c r="L91" s="14">
        <v>826</v>
      </c>
      <c r="M91" s="17">
        <v>27394997.280000001</v>
      </c>
      <c r="N91" s="15">
        <f t="shared" si="8"/>
        <v>827</v>
      </c>
      <c r="O91" s="21">
        <f t="shared" si="9"/>
        <v>27473263.450000003</v>
      </c>
      <c r="P91" s="14">
        <v>40</v>
      </c>
      <c r="Q91" s="17">
        <v>1635226.2</v>
      </c>
      <c r="R91" s="14"/>
      <c r="S91" s="17">
        <v>0</v>
      </c>
      <c r="T91" s="15">
        <f t="shared" si="12"/>
        <v>40</v>
      </c>
      <c r="U91" s="21">
        <f t="shared" si="13"/>
        <v>1635226.2</v>
      </c>
      <c r="V91" s="17">
        <v>0</v>
      </c>
      <c r="W91" s="17">
        <v>0</v>
      </c>
      <c r="X91" s="17">
        <v>9103459.1899999995</v>
      </c>
      <c r="Y91" s="17">
        <v>0</v>
      </c>
      <c r="Z91" s="17">
        <v>0</v>
      </c>
      <c r="AA91" s="14">
        <v>867</v>
      </c>
      <c r="AB91" s="34">
        <v>38211948.840000004</v>
      </c>
      <c r="AC91" s="20">
        <f t="shared" si="10"/>
        <v>867</v>
      </c>
      <c r="AD91" s="22">
        <f t="shared" si="11"/>
        <v>38211948.840000004</v>
      </c>
      <c r="AE91" s="32" t="s">
        <v>370</v>
      </c>
      <c r="AF91" s="14"/>
    </row>
    <row r="92" spans="1:32" x14ac:dyDescent="0.2">
      <c r="A92" s="29">
        <v>7525</v>
      </c>
      <c r="B92" s="82" t="s">
        <v>762</v>
      </c>
      <c r="C92" s="14"/>
      <c r="D92" s="17">
        <v>0</v>
      </c>
      <c r="E92" s="14"/>
      <c r="F92" s="17">
        <v>0</v>
      </c>
      <c r="G92" s="14"/>
      <c r="H92" s="17">
        <v>0</v>
      </c>
      <c r="I92" s="17">
        <v>0</v>
      </c>
      <c r="J92" s="14"/>
      <c r="K92" s="17">
        <v>88523.43</v>
      </c>
      <c r="L92" s="14"/>
      <c r="M92" s="17">
        <v>1189914.27</v>
      </c>
      <c r="N92" s="15">
        <f t="shared" si="8"/>
        <v>0</v>
      </c>
      <c r="O92" s="21">
        <f t="shared" si="9"/>
        <v>1278437.7</v>
      </c>
      <c r="P92" s="14"/>
      <c r="Q92" s="17">
        <v>93152.6</v>
      </c>
      <c r="R92" s="14"/>
      <c r="S92" s="17">
        <v>0</v>
      </c>
      <c r="T92" s="15">
        <f t="shared" si="12"/>
        <v>0</v>
      </c>
      <c r="U92" s="21">
        <f t="shared" si="13"/>
        <v>93152.6</v>
      </c>
      <c r="V92" s="17">
        <v>0</v>
      </c>
      <c r="W92" s="17">
        <v>0</v>
      </c>
      <c r="X92" s="17">
        <v>412278.04</v>
      </c>
      <c r="Y92" s="17">
        <v>0</v>
      </c>
      <c r="Z92" s="17">
        <v>0</v>
      </c>
      <c r="AA92" s="14"/>
      <c r="AB92" s="34">
        <v>1783868.34</v>
      </c>
      <c r="AC92" s="20">
        <f t="shared" si="10"/>
        <v>0</v>
      </c>
      <c r="AD92" s="22">
        <f t="shared" si="11"/>
        <v>1783868.34</v>
      </c>
      <c r="AE92" s="32"/>
      <c r="AF92" s="14"/>
    </row>
    <row r="93" spans="1:32" x14ac:dyDescent="0.2">
      <c r="A93" s="27">
        <v>7530</v>
      </c>
      <c r="B93" s="82" t="s">
        <v>765</v>
      </c>
      <c r="C93" s="14"/>
      <c r="D93" s="17">
        <v>0</v>
      </c>
      <c r="E93" s="14"/>
      <c r="F93" s="17">
        <v>0</v>
      </c>
      <c r="G93" s="14"/>
      <c r="H93" s="17">
        <v>0</v>
      </c>
      <c r="I93" s="17">
        <v>0</v>
      </c>
      <c r="J93" s="14">
        <v>2</v>
      </c>
      <c r="K93" s="17">
        <v>161905.87</v>
      </c>
      <c r="L93" s="14">
        <v>35</v>
      </c>
      <c r="M93" s="17">
        <v>1465847.05</v>
      </c>
      <c r="N93" s="15">
        <f t="shared" si="8"/>
        <v>37</v>
      </c>
      <c r="O93" s="21">
        <f t="shared" si="9"/>
        <v>1627752.92</v>
      </c>
      <c r="P93" s="14"/>
      <c r="Q93" s="17">
        <v>0</v>
      </c>
      <c r="R93" s="14"/>
      <c r="S93" s="17">
        <v>0</v>
      </c>
      <c r="T93" s="15">
        <f t="shared" si="12"/>
        <v>0</v>
      </c>
      <c r="U93" s="21">
        <f t="shared" si="13"/>
        <v>0</v>
      </c>
      <c r="V93" s="17">
        <v>0</v>
      </c>
      <c r="W93" s="17">
        <v>0</v>
      </c>
      <c r="X93" s="17">
        <v>531325.06000000006</v>
      </c>
      <c r="Y93" s="17">
        <v>0</v>
      </c>
      <c r="Z93" s="17">
        <v>0</v>
      </c>
      <c r="AA93" s="14">
        <v>37</v>
      </c>
      <c r="AB93" s="34">
        <v>2159077.98</v>
      </c>
      <c r="AC93" s="20">
        <f t="shared" si="10"/>
        <v>37</v>
      </c>
      <c r="AD93" s="22">
        <f t="shared" si="11"/>
        <v>2159077.98</v>
      </c>
      <c r="AE93" s="32" t="s">
        <v>371</v>
      </c>
      <c r="AF93" s="14"/>
    </row>
    <row r="94" spans="1:32" x14ac:dyDescent="0.2">
      <c r="A94" s="27">
        <v>7540</v>
      </c>
      <c r="B94" s="82" t="s">
        <v>729</v>
      </c>
      <c r="C94" s="14"/>
      <c r="D94" s="17">
        <v>0</v>
      </c>
      <c r="E94" s="14"/>
      <c r="F94" s="17">
        <v>0</v>
      </c>
      <c r="G94" s="14"/>
      <c r="H94" s="17">
        <v>0</v>
      </c>
      <c r="I94" s="17">
        <v>0</v>
      </c>
      <c r="J94" s="14"/>
      <c r="K94" s="17">
        <v>0</v>
      </c>
      <c r="L94" s="14">
        <v>88</v>
      </c>
      <c r="M94" s="17">
        <v>3667211.19</v>
      </c>
      <c r="N94" s="15">
        <f t="shared" si="8"/>
        <v>88</v>
      </c>
      <c r="O94" s="21">
        <f t="shared" si="9"/>
        <v>3667211.19</v>
      </c>
      <c r="P94" s="14">
        <v>25</v>
      </c>
      <c r="Q94" s="17">
        <v>798373.18</v>
      </c>
      <c r="R94" s="14"/>
      <c r="S94" s="17">
        <v>0</v>
      </c>
      <c r="T94" s="15">
        <f t="shared" si="12"/>
        <v>25</v>
      </c>
      <c r="U94" s="21">
        <f t="shared" si="13"/>
        <v>798373.18</v>
      </c>
      <c r="V94" s="17">
        <v>0</v>
      </c>
      <c r="W94" s="17">
        <v>0</v>
      </c>
      <c r="X94" s="17">
        <v>1262496.43</v>
      </c>
      <c r="Y94" s="17">
        <v>0</v>
      </c>
      <c r="Z94" s="17">
        <v>0</v>
      </c>
      <c r="AA94" s="14">
        <v>113</v>
      </c>
      <c r="AB94" s="34">
        <v>5728080.7999999998</v>
      </c>
      <c r="AC94" s="20">
        <f t="shared" si="10"/>
        <v>113</v>
      </c>
      <c r="AD94" s="22">
        <f t="shared" si="11"/>
        <v>5728080.7999999998</v>
      </c>
      <c r="AE94" s="32" t="s">
        <v>372</v>
      </c>
      <c r="AF94" s="14"/>
    </row>
    <row r="95" spans="1:32" x14ac:dyDescent="0.2">
      <c r="A95" s="27">
        <v>7545</v>
      </c>
      <c r="B95" s="82" t="s">
        <v>749</v>
      </c>
      <c r="C95" s="14"/>
      <c r="D95" s="17">
        <v>0</v>
      </c>
      <c r="E95" s="14"/>
      <c r="F95" s="17">
        <v>0</v>
      </c>
      <c r="G95" s="14"/>
      <c r="H95" s="17">
        <v>0</v>
      </c>
      <c r="I95" s="17">
        <v>0</v>
      </c>
      <c r="J95" s="14">
        <v>1</v>
      </c>
      <c r="K95" s="17">
        <v>91246.399999999994</v>
      </c>
      <c r="L95" s="14">
        <v>81</v>
      </c>
      <c r="M95" s="17">
        <v>3935269.13</v>
      </c>
      <c r="N95" s="15">
        <f t="shared" si="8"/>
        <v>82</v>
      </c>
      <c r="O95" s="21">
        <f t="shared" si="9"/>
        <v>4026515.53</v>
      </c>
      <c r="P95" s="14"/>
      <c r="Q95" s="17">
        <v>0</v>
      </c>
      <c r="R95" s="14"/>
      <c r="S95" s="17">
        <v>0</v>
      </c>
      <c r="T95" s="15">
        <f t="shared" si="12"/>
        <v>0</v>
      </c>
      <c r="U95" s="21">
        <f t="shared" si="13"/>
        <v>0</v>
      </c>
      <c r="V95" s="17">
        <v>0</v>
      </c>
      <c r="W95" s="17">
        <v>0</v>
      </c>
      <c r="X95" s="17">
        <v>1042249.6000000001</v>
      </c>
      <c r="Y95" s="17">
        <v>0</v>
      </c>
      <c r="Z95" s="17">
        <v>0</v>
      </c>
      <c r="AA95" s="14">
        <v>82</v>
      </c>
      <c r="AB95" s="34">
        <v>5068765.13</v>
      </c>
      <c r="AC95" s="20">
        <f t="shared" si="10"/>
        <v>82</v>
      </c>
      <c r="AD95" s="22">
        <f t="shared" si="11"/>
        <v>5068765.13</v>
      </c>
      <c r="AE95" s="32" t="s">
        <v>373</v>
      </c>
      <c r="AF95" s="14"/>
    </row>
    <row r="96" spans="1:32" x14ac:dyDescent="0.2">
      <c r="A96" s="27">
        <v>7550</v>
      </c>
      <c r="B96" s="82" t="s">
        <v>251</v>
      </c>
      <c r="C96" s="14"/>
      <c r="D96" s="17">
        <v>0</v>
      </c>
      <c r="E96" s="14"/>
      <c r="F96" s="17">
        <v>0</v>
      </c>
      <c r="G96" s="14"/>
      <c r="H96" s="17">
        <v>0</v>
      </c>
      <c r="I96" s="17">
        <v>0</v>
      </c>
      <c r="J96" s="14">
        <v>1</v>
      </c>
      <c r="K96" s="17">
        <v>52267.5</v>
      </c>
      <c r="L96" s="14">
        <v>4</v>
      </c>
      <c r="M96" s="17">
        <v>98325</v>
      </c>
      <c r="N96" s="15">
        <f t="shared" si="8"/>
        <v>5</v>
      </c>
      <c r="O96" s="21">
        <f t="shared" si="9"/>
        <v>150592.5</v>
      </c>
      <c r="P96" s="14">
        <v>1</v>
      </c>
      <c r="Q96" s="17">
        <v>5175</v>
      </c>
      <c r="R96" s="14"/>
      <c r="S96" s="17">
        <v>0</v>
      </c>
      <c r="T96" s="15">
        <f t="shared" si="12"/>
        <v>1</v>
      </c>
      <c r="U96" s="21">
        <f t="shared" si="13"/>
        <v>5175</v>
      </c>
      <c r="V96" s="17">
        <v>0</v>
      </c>
      <c r="W96" s="17">
        <v>0</v>
      </c>
      <c r="X96" s="17">
        <v>49162.5</v>
      </c>
      <c r="Y96" s="17">
        <v>0</v>
      </c>
      <c r="Z96" s="17">
        <v>0</v>
      </c>
      <c r="AA96" s="14">
        <v>6</v>
      </c>
      <c r="AB96" s="34">
        <v>204930</v>
      </c>
      <c r="AC96" s="20">
        <f t="shared" si="10"/>
        <v>6</v>
      </c>
      <c r="AD96" s="22">
        <f t="shared" si="11"/>
        <v>204930</v>
      </c>
      <c r="AE96" s="32" t="s">
        <v>374</v>
      </c>
      <c r="AF96" s="14"/>
    </row>
    <row r="97" spans="1:32" x14ac:dyDescent="0.2">
      <c r="A97" s="27">
        <v>7560</v>
      </c>
      <c r="B97" s="82" t="s">
        <v>770</v>
      </c>
      <c r="C97" s="14"/>
      <c r="D97" s="17">
        <v>0</v>
      </c>
      <c r="E97" s="14"/>
      <c r="F97" s="17">
        <v>0</v>
      </c>
      <c r="G97" s="14"/>
      <c r="H97" s="17">
        <v>0</v>
      </c>
      <c r="I97" s="17">
        <v>0</v>
      </c>
      <c r="J97" s="14">
        <v>1</v>
      </c>
      <c r="K97" s="17">
        <v>98424.89</v>
      </c>
      <c r="L97" s="14">
        <v>12</v>
      </c>
      <c r="M97" s="17">
        <v>560202.15</v>
      </c>
      <c r="N97" s="15">
        <f t="shared" si="8"/>
        <v>13</v>
      </c>
      <c r="O97" s="21">
        <f t="shared" si="9"/>
        <v>658627.04</v>
      </c>
      <c r="P97" s="14"/>
      <c r="Q97" s="17">
        <v>0</v>
      </c>
      <c r="R97" s="14"/>
      <c r="S97" s="17">
        <v>0</v>
      </c>
      <c r="T97" s="15">
        <f t="shared" si="12"/>
        <v>0</v>
      </c>
      <c r="U97" s="21">
        <f t="shared" si="13"/>
        <v>0</v>
      </c>
      <c r="V97" s="17">
        <v>0</v>
      </c>
      <c r="W97" s="17">
        <v>0</v>
      </c>
      <c r="X97" s="17">
        <v>180903.56</v>
      </c>
      <c r="Y97" s="17">
        <v>0</v>
      </c>
      <c r="Z97" s="17">
        <v>0</v>
      </c>
      <c r="AA97" s="14">
        <v>13</v>
      </c>
      <c r="AB97" s="34">
        <v>839530.60000000009</v>
      </c>
      <c r="AC97" s="20">
        <f t="shared" si="10"/>
        <v>13</v>
      </c>
      <c r="AD97" s="22">
        <f t="shared" si="11"/>
        <v>839530.60000000009</v>
      </c>
      <c r="AE97" s="32" t="s">
        <v>375</v>
      </c>
      <c r="AF97" s="14"/>
    </row>
    <row r="98" spans="1:32" x14ac:dyDescent="0.2">
      <c r="A98" s="27">
        <v>7565</v>
      </c>
      <c r="B98" s="82" t="s">
        <v>771</v>
      </c>
      <c r="C98" s="14"/>
      <c r="D98" s="17">
        <v>0</v>
      </c>
      <c r="E98" s="14"/>
      <c r="F98" s="17">
        <v>0</v>
      </c>
      <c r="G98" s="14"/>
      <c r="H98" s="17">
        <v>0</v>
      </c>
      <c r="I98" s="17">
        <v>0</v>
      </c>
      <c r="J98" s="14">
        <v>1</v>
      </c>
      <c r="K98" s="17">
        <v>128178.83</v>
      </c>
      <c r="L98" s="14">
        <v>274</v>
      </c>
      <c r="M98" s="17">
        <v>12635057.4</v>
      </c>
      <c r="N98" s="15">
        <f t="shared" si="8"/>
        <v>275</v>
      </c>
      <c r="O98" s="21">
        <f t="shared" si="9"/>
        <v>12763236.23</v>
      </c>
      <c r="P98" s="14">
        <v>10</v>
      </c>
      <c r="Q98" s="17">
        <v>328277.8</v>
      </c>
      <c r="R98" s="14"/>
      <c r="S98" s="17">
        <v>0</v>
      </c>
      <c r="T98" s="15">
        <f t="shared" si="12"/>
        <v>10</v>
      </c>
      <c r="U98" s="21">
        <f t="shared" si="13"/>
        <v>328277.8</v>
      </c>
      <c r="V98" s="17">
        <v>153168.20000000001</v>
      </c>
      <c r="W98" s="17">
        <v>0</v>
      </c>
      <c r="X98" s="17">
        <v>3710215.26</v>
      </c>
      <c r="Y98" s="17">
        <v>0</v>
      </c>
      <c r="Z98" s="17">
        <v>0</v>
      </c>
      <c r="AA98" s="14">
        <v>285</v>
      </c>
      <c r="AB98" s="34">
        <v>16954897.490000002</v>
      </c>
      <c r="AC98" s="20">
        <f t="shared" si="10"/>
        <v>285</v>
      </c>
      <c r="AD98" s="22">
        <f t="shared" si="11"/>
        <v>16954897.490000002</v>
      </c>
      <c r="AE98" s="32" t="s">
        <v>376</v>
      </c>
      <c r="AF98" s="14"/>
    </row>
    <row r="99" spans="1:32" x14ac:dyDescent="0.2">
      <c r="A99" s="27">
        <v>7575</v>
      </c>
      <c r="B99" s="82" t="s">
        <v>756</v>
      </c>
      <c r="C99" s="14"/>
      <c r="D99" s="17">
        <v>0</v>
      </c>
      <c r="E99" s="14"/>
      <c r="F99" s="17">
        <v>0</v>
      </c>
      <c r="G99" s="14">
        <v>13</v>
      </c>
      <c r="H99" s="17">
        <v>258662.8</v>
      </c>
      <c r="I99" s="17">
        <v>195323.44</v>
      </c>
      <c r="J99" s="14">
        <v>3</v>
      </c>
      <c r="K99" s="17">
        <v>237401.38</v>
      </c>
      <c r="L99" s="14">
        <v>178</v>
      </c>
      <c r="M99" s="17">
        <v>5306169.9400000013</v>
      </c>
      <c r="N99" s="15">
        <f t="shared" si="8"/>
        <v>194</v>
      </c>
      <c r="O99" s="21">
        <f t="shared" si="9"/>
        <v>5997557.5600000015</v>
      </c>
      <c r="P99" s="14"/>
      <c r="Q99" s="17">
        <v>0</v>
      </c>
      <c r="R99" s="14"/>
      <c r="S99" s="17">
        <v>0</v>
      </c>
      <c r="T99" s="15">
        <f t="shared" si="12"/>
        <v>0</v>
      </c>
      <c r="U99" s="21">
        <f t="shared" si="13"/>
        <v>0</v>
      </c>
      <c r="V99" s="17">
        <v>65000</v>
      </c>
      <c r="W99" s="17">
        <v>0</v>
      </c>
      <c r="X99" s="17">
        <v>1838766.53</v>
      </c>
      <c r="Y99" s="17">
        <v>0</v>
      </c>
      <c r="Z99" s="17">
        <v>0</v>
      </c>
      <c r="AA99" s="14">
        <v>307</v>
      </c>
      <c r="AB99" s="34">
        <v>12007109.48</v>
      </c>
      <c r="AC99" s="20">
        <f t="shared" si="10"/>
        <v>194</v>
      </c>
      <c r="AD99" s="22">
        <f t="shared" si="11"/>
        <v>7901324.0900000017</v>
      </c>
      <c r="AE99" s="32" t="s">
        <v>377</v>
      </c>
      <c r="AF99" s="14"/>
    </row>
    <row r="100" spans="1:32" x14ac:dyDescent="0.2">
      <c r="A100" s="27">
        <v>7575</v>
      </c>
      <c r="B100" s="82" t="s">
        <v>735</v>
      </c>
      <c r="C100" s="14"/>
      <c r="D100" s="17">
        <v>0</v>
      </c>
      <c r="E100" s="14"/>
      <c r="F100" s="17">
        <v>0</v>
      </c>
      <c r="G100" s="14">
        <v>14</v>
      </c>
      <c r="H100" s="17">
        <v>254652.15</v>
      </c>
      <c r="I100" s="17">
        <v>198650.22</v>
      </c>
      <c r="J100" s="14">
        <v>1</v>
      </c>
      <c r="K100" s="17">
        <v>79643.259999999995</v>
      </c>
      <c r="L100" s="14">
        <v>97</v>
      </c>
      <c r="M100" s="17">
        <v>2556720.8200000003</v>
      </c>
      <c r="N100" s="15">
        <f t="shared" si="8"/>
        <v>112</v>
      </c>
      <c r="O100" s="21">
        <f t="shared" si="9"/>
        <v>3089666.45</v>
      </c>
      <c r="P100" s="14">
        <v>1</v>
      </c>
      <c r="Q100" s="17">
        <v>41018.18</v>
      </c>
      <c r="R100" s="14"/>
      <c r="S100" s="17">
        <v>0</v>
      </c>
      <c r="T100" s="15">
        <f t="shared" si="12"/>
        <v>1</v>
      </c>
      <c r="U100" s="21">
        <f t="shared" si="13"/>
        <v>41018.18</v>
      </c>
      <c r="V100" s="17">
        <v>35000</v>
      </c>
      <c r="W100" s="17">
        <v>0</v>
      </c>
      <c r="X100" s="17">
        <v>940100.76</v>
      </c>
      <c r="Y100" s="17">
        <v>0</v>
      </c>
      <c r="Z100" s="17">
        <v>0</v>
      </c>
      <c r="AA100" s="14"/>
      <c r="AB100" s="34"/>
      <c r="AC100" s="20">
        <f t="shared" si="10"/>
        <v>113</v>
      </c>
      <c r="AD100" s="22">
        <f t="shared" si="11"/>
        <v>4105785.3900000006</v>
      </c>
      <c r="AE100" s="32"/>
      <c r="AF100" s="14"/>
    </row>
    <row r="101" spans="1:32" x14ac:dyDescent="0.2">
      <c r="A101" s="27">
        <v>7580</v>
      </c>
      <c r="B101" s="82" t="s">
        <v>765</v>
      </c>
      <c r="C101" s="14"/>
      <c r="D101" s="17">
        <v>0</v>
      </c>
      <c r="E101" s="14"/>
      <c r="F101" s="17">
        <v>0</v>
      </c>
      <c r="G101" s="14"/>
      <c r="H101" s="17">
        <v>0</v>
      </c>
      <c r="I101" s="17">
        <v>0</v>
      </c>
      <c r="J101" s="14">
        <v>2</v>
      </c>
      <c r="K101" s="17">
        <v>185531.98</v>
      </c>
      <c r="L101" s="14">
        <v>151</v>
      </c>
      <c r="M101" s="17">
        <v>6151920.9299999997</v>
      </c>
      <c r="N101" s="15">
        <f t="shared" si="8"/>
        <v>153</v>
      </c>
      <c r="O101" s="21">
        <f t="shared" si="9"/>
        <v>6337452.9100000001</v>
      </c>
      <c r="P101" s="14">
        <v>335</v>
      </c>
      <c r="Q101" s="17">
        <v>10971961.4</v>
      </c>
      <c r="R101" s="14"/>
      <c r="S101" s="17">
        <v>0</v>
      </c>
      <c r="T101" s="15">
        <f t="shared" si="12"/>
        <v>335</v>
      </c>
      <c r="U101" s="21">
        <f t="shared" si="13"/>
        <v>10971961.4</v>
      </c>
      <c r="V101" s="17">
        <v>0</v>
      </c>
      <c r="W101" s="17">
        <v>0</v>
      </c>
      <c r="X101" s="17">
        <v>4789446.3899999997</v>
      </c>
      <c r="Y101" s="17">
        <v>0</v>
      </c>
      <c r="Z101" s="17">
        <v>0</v>
      </c>
      <c r="AA101" s="14">
        <v>488</v>
      </c>
      <c r="AB101" s="34">
        <v>22098860.699999999</v>
      </c>
      <c r="AC101" s="20">
        <f t="shared" si="10"/>
        <v>488</v>
      </c>
      <c r="AD101" s="22">
        <f t="shared" si="11"/>
        <v>22098860.700000003</v>
      </c>
      <c r="AE101" s="32" t="s">
        <v>378</v>
      </c>
      <c r="AF101" s="14"/>
    </row>
    <row r="102" spans="1:32" x14ac:dyDescent="0.2">
      <c r="A102" s="27">
        <v>7585</v>
      </c>
      <c r="B102" s="82" t="s">
        <v>763</v>
      </c>
      <c r="C102" s="14"/>
      <c r="D102" s="17">
        <v>0</v>
      </c>
      <c r="E102" s="14"/>
      <c r="F102" s="17">
        <v>0</v>
      </c>
      <c r="G102" s="14"/>
      <c r="H102" s="17">
        <v>0</v>
      </c>
      <c r="I102" s="17">
        <v>0</v>
      </c>
      <c r="J102" s="14">
        <v>2</v>
      </c>
      <c r="K102" s="17">
        <v>215927.18</v>
      </c>
      <c r="L102" s="14">
        <v>25</v>
      </c>
      <c r="M102" s="17">
        <v>1206941.82</v>
      </c>
      <c r="N102" s="15">
        <f t="shared" si="8"/>
        <v>27</v>
      </c>
      <c r="O102" s="21">
        <f t="shared" si="9"/>
        <v>1422869</v>
      </c>
      <c r="P102" s="14"/>
      <c r="Q102" s="17">
        <v>0</v>
      </c>
      <c r="R102" s="14"/>
      <c r="S102" s="17">
        <v>0</v>
      </c>
      <c r="T102" s="15">
        <f t="shared" si="12"/>
        <v>0</v>
      </c>
      <c r="U102" s="21">
        <f t="shared" si="13"/>
        <v>0</v>
      </c>
      <c r="V102" s="17">
        <v>14607.5</v>
      </c>
      <c r="W102" s="17">
        <v>0</v>
      </c>
      <c r="X102" s="17">
        <v>388934.37</v>
      </c>
      <c r="Y102" s="17">
        <v>0</v>
      </c>
      <c r="Z102" s="17">
        <v>0</v>
      </c>
      <c r="AA102" s="14">
        <v>27</v>
      </c>
      <c r="AB102" s="34">
        <v>1826410.87</v>
      </c>
      <c r="AC102" s="20">
        <f t="shared" si="10"/>
        <v>27</v>
      </c>
      <c r="AD102" s="22">
        <f t="shared" si="11"/>
        <v>1826410.87</v>
      </c>
      <c r="AE102" s="32" t="s">
        <v>379</v>
      </c>
      <c r="AF102" s="14"/>
    </row>
    <row r="103" spans="1:32" x14ac:dyDescent="0.2">
      <c r="A103" s="27">
        <v>7590</v>
      </c>
      <c r="B103" s="82" t="s">
        <v>764</v>
      </c>
      <c r="C103" s="14"/>
      <c r="D103" s="17">
        <v>0</v>
      </c>
      <c r="E103" s="14"/>
      <c r="F103" s="17">
        <v>0</v>
      </c>
      <c r="G103" s="14"/>
      <c r="H103" s="17">
        <v>0</v>
      </c>
      <c r="I103" s="17">
        <v>0</v>
      </c>
      <c r="J103" s="14"/>
      <c r="K103" s="17">
        <v>0</v>
      </c>
      <c r="L103" s="14">
        <v>109</v>
      </c>
      <c r="M103" s="17">
        <v>4985777.9800000004</v>
      </c>
      <c r="N103" s="15">
        <f t="shared" si="8"/>
        <v>109</v>
      </c>
      <c r="O103" s="21">
        <f t="shared" si="9"/>
        <v>4985777.9800000004</v>
      </c>
      <c r="P103" s="14">
        <v>25</v>
      </c>
      <c r="Q103" s="17">
        <v>786386.51</v>
      </c>
      <c r="R103" s="14"/>
      <c r="S103" s="17">
        <v>0</v>
      </c>
      <c r="T103" s="15">
        <f t="shared" si="12"/>
        <v>25</v>
      </c>
      <c r="U103" s="21">
        <f t="shared" si="13"/>
        <v>786386.51</v>
      </c>
      <c r="V103" s="17">
        <v>0</v>
      </c>
      <c r="W103" s="17">
        <v>0</v>
      </c>
      <c r="X103" s="17">
        <v>1716521.15</v>
      </c>
      <c r="Y103" s="17">
        <v>0</v>
      </c>
      <c r="Z103" s="17">
        <v>0</v>
      </c>
      <c r="AA103" s="14">
        <v>134</v>
      </c>
      <c r="AB103" s="34">
        <v>7488685.6400000006</v>
      </c>
      <c r="AC103" s="20">
        <f t="shared" si="10"/>
        <v>134</v>
      </c>
      <c r="AD103" s="22">
        <f t="shared" si="11"/>
        <v>7488685.6400000006</v>
      </c>
      <c r="AE103" s="32" t="s">
        <v>380</v>
      </c>
      <c r="AF103" s="14"/>
    </row>
    <row r="104" spans="1:32" x14ac:dyDescent="0.2">
      <c r="A104" s="27">
        <v>7595</v>
      </c>
      <c r="B104" s="82" t="s">
        <v>772</v>
      </c>
      <c r="C104" s="14"/>
      <c r="D104" s="17">
        <v>0</v>
      </c>
      <c r="E104" s="14"/>
      <c r="F104" s="17">
        <v>0</v>
      </c>
      <c r="G104" s="14">
        <v>209</v>
      </c>
      <c r="H104" s="17">
        <v>2329330.2000000002</v>
      </c>
      <c r="I104" s="17">
        <v>3540396.1</v>
      </c>
      <c r="J104" s="14">
        <v>1</v>
      </c>
      <c r="K104" s="17">
        <v>89706.01</v>
      </c>
      <c r="L104" s="14">
        <v>68</v>
      </c>
      <c r="M104" s="17">
        <v>3016097.23</v>
      </c>
      <c r="N104" s="15">
        <f t="shared" si="8"/>
        <v>278</v>
      </c>
      <c r="O104" s="21">
        <f t="shared" si="9"/>
        <v>8975529.5399999991</v>
      </c>
      <c r="P104" s="14">
        <v>19</v>
      </c>
      <c r="Q104" s="17">
        <v>3891801.8</v>
      </c>
      <c r="R104" s="14">
        <v>33</v>
      </c>
      <c r="S104" s="17">
        <v>0</v>
      </c>
      <c r="T104" s="15">
        <f t="shared" si="12"/>
        <v>52</v>
      </c>
      <c r="U104" s="21">
        <f t="shared" si="13"/>
        <v>3891801.8</v>
      </c>
      <c r="V104" s="17">
        <v>980270.07</v>
      </c>
      <c r="W104" s="17">
        <v>0</v>
      </c>
      <c r="X104" s="17">
        <v>4004604.79</v>
      </c>
      <c r="Y104" s="17">
        <v>0</v>
      </c>
      <c r="Z104" s="17">
        <v>0</v>
      </c>
      <c r="AA104" s="14">
        <v>330</v>
      </c>
      <c r="AB104" s="34">
        <v>17852206.200000003</v>
      </c>
      <c r="AC104" s="20">
        <f t="shared" si="10"/>
        <v>330</v>
      </c>
      <c r="AD104" s="22">
        <f t="shared" si="11"/>
        <v>17852206.199999999</v>
      </c>
      <c r="AE104" s="32" t="s">
        <v>381</v>
      </c>
      <c r="AF104" s="14"/>
    </row>
    <row r="105" spans="1:32" x14ac:dyDescent="0.2">
      <c r="A105" s="27">
        <v>7600</v>
      </c>
      <c r="B105" s="82" t="s">
        <v>764</v>
      </c>
      <c r="C105" s="14"/>
      <c r="D105" s="17">
        <v>0</v>
      </c>
      <c r="E105" s="14"/>
      <c r="F105" s="17">
        <v>0</v>
      </c>
      <c r="G105" s="14"/>
      <c r="H105" s="17">
        <v>0</v>
      </c>
      <c r="I105" s="17">
        <v>0</v>
      </c>
      <c r="J105" s="14">
        <v>1</v>
      </c>
      <c r="K105" s="17">
        <v>100855</v>
      </c>
      <c r="L105" s="14">
        <v>100</v>
      </c>
      <c r="M105" s="17">
        <v>4134608</v>
      </c>
      <c r="N105" s="15">
        <f t="shared" si="8"/>
        <v>101</v>
      </c>
      <c r="O105" s="21">
        <f t="shared" si="9"/>
        <v>4235463</v>
      </c>
      <c r="P105" s="14">
        <v>208</v>
      </c>
      <c r="Q105" s="17">
        <v>5637000</v>
      </c>
      <c r="R105" s="14"/>
      <c r="S105" s="17">
        <v>0</v>
      </c>
      <c r="T105" s="15">
        <f t="shared" si="12"/>
        <v>208</v>
      </c>
      <c r="U105" s="21">
        <f t="shared" si="13"/>
        <v>5637000</v>
      </c>
      <c r="V105" s="17">
        <v>0</v>
      </c>
      <c r="W105" s="17">
        <v>0</v>
      </c>
      <c r="X105" s="17">
        <v>2500000</v>
      </c>
      <c r="Y105" s="17">
        <v>0</v>
      </c>
      <c r="Z105" s="17">
        <v>0</v>
      </c>
      <c r="AA105" s="14">
        <v>309</v>
      </c>
      <c r="AB105" s="34">
        <v>12372463</v>
      </c>
      <c r="AC105" s="20">
        <f t="shared" si="10"/>
        <v>309</v>
      </c>
      <c r="AD105" s="22">
        <f t="shared" si="11"/>
        <v>12372463</v>
      </c>
      <c r="AE105" s="32" t="s">
        <v>382</v>
      </c>
      <c r="AF105" s="14"/>
    </row>
    <row r="106" spans="1:32" x14ac:dyDescent="0.2">
      <c r="A106" s="27">
        <v>7610</v>
      </c>
      <c r="B106" s="82" t="s">
        <v>764</v>
      </c>
      <c r="C106" s="14"/>
      <c r="D106" s="17">
        <v>0</v>
      </c>
      <c r="E106" s="14"/>
      <c r="F106" s="17">
        <v>0</v>
      </c>
      <c r="G106" s="14"/>
      <c r="H106" s="17">
        <v>0</v>
      </c>
      <c r="I106" s="17">
        <v>0</v>
      </c>
      <c r="J106" s="14"/>
      <c r="K106" s="17">
        <v>0</v>
      </c>
      <c r="L106" s="14">
        <v>125</v>
      </c>
      <c r="M106" s="17">
        <v>5040696.1399999997</v>
      </c>
      <c r="N106" s="15">
        <f t="shared" si="8"/>
        <v>125</v>
      </c>
      <c r="O106" s="21">
        <f t="shared" si="9"/>
        <v>5040696.1399999997</v>
      </c>
      <c r="P106" s="14">
        <v>301</v>
      </c>
      <c r="Q106" s="17">
        <v>7937000</v>
      </c>
      <c r="R106" s="14"/>
      <c r="S106" s="17">
        <v>0</v>
      </c>
      <c r="T106" s="15">
        <f t="shared" si="12"/>
        <v>301</v>
      </c>
      <c r="U106" s="21">
        <f t="shared" si="13"/>
        <v>7937000</v>
      </c>
      <c r="V106" s="17">
        <v>0</v>
      </c>
      <c r="W106" s="17">
        <v>0</v>
      </c>
      <c r="X106" s="17">
        <v>3574254.6599999997</v>
      </c>
      <c r="Y106" s="17">
        <v>0</v>
      </c>
      <c r="Z106" s="17">
        <v>0</v>
      </c>
      <c r="AA106" s="14">
        <v>426</v>
      </c>
      <c r="AB106" s="34">
        <v>16551950.800000001</v>
      </c>
      <c r="AC106" s="20">
        <f t="shared" si="10"/>
        <v>426</v>
      </c>
      <c r="AD106" s="22">
        <f t="shared" si="11"/>
        <v>16551950.800000001</v>
      </c>
      <c r="AE106" s="32" t="s">
        <v>383</v>
      </c>
      <c r="AF106" s="14"/>
    </row>
    <row r="107" spans="1:32" x14ac:dyDescent="0.2">
      <c r="A107" s="27">
        <v>7620</v>
      </c>
      <c r="B107" s="82" t="s">
        <v>767</v>
      </c>
      <c r="C107" s="14"/>
      <c r="D107" s="17">
        <v>0</v>
      </c>
      <c r="E107" s="14"/>
      <c r="F107" s="17">
        <v>0</v>
      </c>
      <c r="G107" s="14"/>
      <c r="H107" s="17">
        <v>0</v>
      </c>
      <c r="I107" s="17">
        <v>0</v>
      </c>
      <c r="J107" s="14"/>
      <c r="K107" s="17">
        <v>0</v>
      </c>
      <c r="L107" s="14">
        <v>72</v>
      </c>
      <c r="M107" s="17">
        <v>3380000</v>
      </c>
      <c r="N107" s="15">
        <f t="shared" si="8"/>
        <v>72</v>
      </c>
      <c r="O107" s="21">
        <f t="shared" si="9"/>
        <v>3380000</v>
      </c>
      <c r="P107" s="14">
        <v>93</v>
      </c>
      <c r="Q107" s="17">
        <v>3570000</v>
      </c>
      <c r="R107" s="14"/>
      <c r="S107" s="17">
        <v>0</v>
      </c>
      <c r="T107" s="15">
        <f t="shared" si="12"/>
        <v>93</v>
      </c>
      <c r="U107" s="21">
        <f t="shared" si="13"/>
        <v>3570000</v>
      </c>
      <c r="V107" s="17">
        <v>0</v>
      </c>
      <c r="W107" s="17">
        <v>0</v>
      </c>
      <c r="X107" s="17">
        <v>1990000</v>
      </c>
      <c r="Y107" s="17">
        <v>0</v>
      </c>
      <c r="Z107" s="17">
        <v>0</v>
      </c>
      <c r="AA107" s="14">
        <v>165</v>
      </c>
      <c r="AB107" s="34">
        <v>8940000</v>
      </c>
      <c r="AC107" s="20">
        <f t="shared" si="10"/>
        <v>165</v>
      </c>
      <c r="AD107" s="22">
        <f t="shared" si="11"/>
        <v>8940000</v>
      </c>
      <c r="AE107" s="32" t="s">
        <v>384</v>
      </c>
      <c r="AF107" s="14"/>
    </row>
    <row r="108" spans="1:32" x14ac:dyDescent="0.2">
      <c r="A108" s="27">
        <v>7625</v>
      </c>
      <c r="B108" s="82" t="s">
        <v>756</v>
      </c>
      <c r="C108" s="14"/>
      <c r="D108" s="17">
        <v>0</v>
      </c>
      <c r="E108" s="14"/>
      <c r="F108" s="17">
        <v>0</v>
      </c>
      <c r="G108" s="14"/>
      <c r="H108" s="17">
        <v>0</v>
      </c>
      <c r="I108" s="17">
        <v>0</v>
      </c>
      <c r="J108" s="14">
        <v>1</v>
      </c>
      <c r="K108" s="17">
        <v>70803.89</v>
      </c>
      <c r="L108" s="14">
        <v>12</v>
      </c>
      <c r="M108" s="17">
        <v>461309.22</v>
      </c>
      <c r="N108" s="15">
        <f t="shared" si="8"/>
        <v>13</v>
      </c>
      <c r="O108" s="21">
        <f t="shared" si="9"/>
        <v>532113.11</v>
      </c>
      <c r="P108" s="14"/>
      <c r="Q108" s="17">
        <v>0</v>
      </c>
      <c r="R108" s="14"/>
      <c r="S108" s="17">
        <v>0</v>
      </c>
      <c r="T108" s="15">
        <f t="shared" si="12"/>
        <v>0</v>
      </c>
      <c r="U108" s="21">
        <f t="shared" si="13"/>
        <v>0</v>
      </c>
      <c r="V108" s="17">
        <v>0</v>
      </c>
      <c r="W108" s="17">
        <v>0</v>
      </c>
      <c r="X108" s="17">
        <v>164872.74</v>
      </c>
      <c r="Y108" s="17">
        <v>0</v>
      </c>
      <c r="Z108" s="17">
        <v>0</v>
      </c>
      <c r="AA108" s="14">
        <v>13</v>
      </c>
      <c r="AB108" s="34">
        <v>696985.85</v>
      </c>
      <c r="AC108" s="20">
        <f t="shared" si="10"/>
        <v>13</v>
      </c>
      <c r="AD108" s="22">
        <f t="shared" si="11"/>
        <v>696985.85</v>
      </c>
      <c r="AE108" s="32" t="s">
        <v>385</v>
      </c>
      <c r="AF108" s="14"/>
    </row>
    <row r="109" spans="1:32" x14ac:dyDescent="0.2">
      <c r="A109" s="27">
        <v>7635</v>
      </c>
      <c r="B109" s="82" t="s">
        <v>765</v>
      </c>
      <c r="C109" s="14"/>
      <c r="D109" s="17">
        <v>0</v>
      </c>
      <c r="E109" s="14"/>
      <c r="F109" s="17">
        <v>0</v>
      </c>
      <c r="G109" s="14"/>
      <c r="H109" s="17">
        <v>0</v>
      </c>
      <c r="I109" s="17">
        <v>0</v>
      </c>
      <c r="J109" s="14">
        <v>1</v>
      </c>
      <c r="K109" s="17">
        <v>85000</v>
      </c>
      <c r="L109" s="14">
        <v>37</v>
      </c>
      <c r="M109" s="17">
        <v>889378.57</v>
      </c>
      <c r="N109" s="15">
        <f t="shared" si="8"/>
        <v>38</v>
      </c>
      <c r="O109" s="21">
        <f t="shared" si="9"/>
        <v>974378.57</v>
      </c>
      <c r="P109" s="14">
        <v>35</v>
      </c>
      <c r="Q109" s="17">
        <v>1364925</v>
      </c>
      <c r="R109" s="14"/>
      <c r="S109" s="17">
        <v>0</v>
      </c>
      <c r="T109" s="15">
        <f t="shared" si="12"/>
        <v>35</v>
      </c>
      <c r="U109" s="21">
        <f t="shared" si="13"/>
        <v>1364925</v>
      </c>
      <c r="V109" s="17">
        <v>0</v>
      </c>
      <c r="W109" s="17">
        <v>0</v>
      </c>
      <c r="X109" s="17">
        <v>667146.52</v>
      </c>
      <c r="Y109" s="17">
        <v>0</v>
      </c>
      <c r="Z109" s="17">
        <v>0</v>
      </c>
      <c r="AA109" s="14">
        <v>73</v>
      </c>
      <c r="AB109" s="34">
        <v>3006450.09</v>
      </c>
      <c r="AC109" s="20">
        <f t="shared" si="10"/>
        <v>73</v>
      </c>
      <c r="AD109" s="22">
        <f t="shared" si="11"/>
        <v>3006450.09</v>
      </c>
      <c r="AE109" s="32" t="s">
        <v>386</v>
      </c>
      <c r="AF109" s="14"/>
    </row>
    <row r="110" spans="1:32" x14ac:dyDescent="0.2">
      <c r="A110" s="27">
        <v>7660</v>
      </c>
      <c r="B110" s="82" t="s">
        <v>764</v>
      </c>
      <c r="C110" s="14"/>
      <c r="D110" s="17">
        <v>0</v>
      </c>
      <c r="E110" s="14"/>
      <c r="F110" s="17">
        <v>0</v>
      </c>
      <c r="G110" s="14"/>
      <c r="H110" s="17">
        <v>0</v>
      </c>
      <c r="I110" s="17">
        <v>0</v>
      </c>
      <c r="J110" s="14">
        <v>1</v>
      </c>
      <c r="K110" s="17">
        <v>120556.01</v>
      </c>
      <c r="L110" s="14">
        <v>75</v>
      </c>
      <c r="M110" s="17">
        <v>2818431.29</v>
      </c>
      <c r="N110" s="15">
        <f t="shared" si="8"/>
        <v>76</v>
      </c>
      <c r="O110" s="21">
        <f t="shared" si="9"/>
        <v>2938987.3</v>
      </c>
      <c r="P110" s="14">
        <v>163</v>
      </c>
      <c r="Q110" s="17">
        <v>5041340.3600000003</v>
      </c>
      <c r="R110" s="14"/>
      <c r="S110" s="17">
        <v>0</v>
      </c>
      <c r="T110" s="15">
        <f t="shared" si="12"/>
        <v>163</v>
      </c>
      <c r="U110" s="21">
        <f t="shared" si="13"/>
        <v>5041340.3600000003</v>
      </c>
      <c r="V110" s="17">
        <v>0</v>
      </c>
      <c r="W110" s="17">
        <v>0</v>
      </c>
      <c r="X110" s="17">
        <v>2161299.9900000002</v>
      </c>
      <c r="Y110" s="17">
        <v>0</v>
      </c>
      <c r="Z110" s="17">
        <v>0</v>
      </c>
      <c r="AA110" s="14">
        <v>239</v>
      </c>
      <c r="AB110" s="34">
        <v>10141627.65</v>
      </c>
      <c r="AC110" s="20">
        <f t="shared" si="10"/>
        <v>239</v>
      </c>
      <c r="AD110" s="22">
        <f t="shared" si="11"/>
        <v>10141627.65</v>
      </c>
      <c r="AE110" s="32" t="s">
        <v>387</v>
      </c>
      <c r="AF110" s="14"/>
    </row>
    <row r="111" spans="1:32" x14ac:dyDescent="0.2">
      <c r="A111" s="27">
        <v>7670</v>
      </c>
      <c r="B111" s="82" t="s">
        <v>730</v>
      </c>
      <c r="C111" s="14"/>
      <c r="D111" s="17">
        <v>0</v>
      </c>
      <c r="E111" s="14"/>
      <c r="F111" s="17">
        <v>0</v>
      </c>
      <c r="G111" s="14"/>
      <c r="H111" s="17">
        <v>0</v>
      </c>
      <c r="I111" s="17">
        <v>0</v>
      </c>
      <c r="J111" s="14"/>
      <c r="K111" s="17">
        <v>0</v>
      </c>
      <c r="L111" s="14">
        <v>83</v>
      </c>
      <c r="M111" s="17">
        <v>1873065.08</v>
      </c>
      <c r="N111" s="15">
        <f t="shared" si="8"/>
        <v>83</v>
      </c>
      <c r="O111" s="21">
        <f t="shared" si="9"/>
        <v>1873065.08</v>
      </c>
      <c r="P111" s="14">
        <v>15</v>
      </c>
      <c r="Q111" s="17">
        <v>249616.40999999997</v>
      </c>
      <c r="R111" s="14"/>
      <c r="S111" s="17">
        <v>0</v>
      </c>
      <c r="T111" s="15">
        <f t="shared" si="12"/>
        <v>15</v>
      </c>
      <c r="U111" s="21">
        <f t="shared" si="13"/>
        <v>249616.40999999997</v>
      </c>
      <c r="V111" s="17">
        <v>0</v>
      </c>
      <c r="W111" s="17">
        <v>0</v>
      </c>
      <c r="X111" s="17">
        <v>590033.05000000005</v>
      </c>
      <c r="Y111" s="17">
        <v>0</v>
      </c>
      <c r="Z111" s="17">
        <v>0</v>
      </c>
      <c r="AA111" s="14">
        <v>98</v>
      </c>
      <c r="AB111" s="34">
        <v>2712714.54</v>
      </c>
      <c r="AC111" s="20">
        <f t="shared" si="10"/>
        <v>98</v>
      </c>
      <c r="AD111" s="22">
        <f t="shared" si="11"/>
        <v>2712714.54</v>
      </c>
      <c r="AE111" s="32" t="s">
        <v>388</v>
      </c>
      <c r="AF111" s="14"/>
    </row>
    <row r="112" spans="1:32" x14ac:dyDescent="0.2">
      <c r="A112" s="27">
        <v>7695</v>
      </c>
      <c r="B112" s="82" t="s">
        <v>738</v>
      </c>
      <c r="C112" s="14"/>
      <c r="D112" s="17">
        <v>0</v>
      </c>
      <c r="E112" s="14"/>
      <c r="F112" s="17">
        <v>0</v>
      </c>
      <c r="G112" s="14"/>
      <c r="H112" s="17">
        <v>0</v>
      </c>
      <c r="I112" s="17">
        <v>0</v>
      </c>
      <c r="J112" s="14"/>
      <c r="K112" s="17">
        <v>0</v>
      </c>
      <c r="L112" s="14">
        <v>21</v>
      </c>
      <c r="M112" s="17">
        <v>732170.06</v>
      </c>
      <c r="N112" s="15">
        <f t="shared" si="8"/>
        <v>21</v>
      </c>
      <c r="O112" s="21">
        <f t="shared" si="9"/>
        <v>732170.06</v>
      </c>
      <c r="P112" s="14"/>
      <c r="Q112" s="17">
        <v>0</v>
      </c>
      <c r="R112" s="14"/>
      <c r="S112" s="17">
        <v>0</v>
      </c>
      <c r="T112" s="15">
        <f t="shared" si="12"/>
        <v>0</v>
      </c>
      <c r="U112" s="21">
        <f t="shared" si="13"/>
        <v>0</v>
      </c>
      <c r="V112" s="17">
        <v>62710</v>
      </c>
      <c r="W112" s="17">
        <v>0</v>
      </c>
      <c r="X112" s="17">
        <v>279387.48</v>
      </c>
      <c r="Y112" s="17">
        <v>0</v>
      </c>
      <c r="Z112" s="17">
        <v>0</v>
      </c>
      <c r="AA112" s="14">
        <v>21</v>
      </c>
      <c r="AB112" s="34">
        <v>1074267.54</v>
      </c>
      <c r="AC112" s="20">
        <f t="shared" si="10"/>
        <v>21</v>
      </c>
      <c r="AD112" s="22">
        <f t="shared" si="11"/>
        <v>1074267.54</v>
      </c>
      <c r="AE112" s="32" t="s">
        <v>389</v>
      </c>
      <c r="AF112" s="14"/>
    </row>
    <row r="113" spans="1:32" x14ac:dyDescent="0.2">
      <c r="A113" s="27">
        <v>7705</v>
      </c>
      <c r="B113" s="82" t="s">
        <v>763</v>
      </c>
      <c r="C113" s="14">
        <v>6</v>
      </c>
      <c r="D113" s="17">
        <v>682610.2</v>
      </c>
      <c r="E113" s="14">
        <v>6</v>
      </c>
      <c r="F113" s="17">
        <v>324218.61</v>
      </c>
      <c r="G113" s="14">
        <v>1</v>
      </c>
      <c r="H113" s="17">
        <v>24592.22</v>
      </c>
      <c r="I113" s="17">
        <v>60405.34</v>
      </c>
      <c r="J113" s="14"/>
      <c r="K113" s="17">
        <v>0</v>
      </c>
      <c r="L113" s="14">
        <v>63</v>
      </c>
      <c r="M113" s="17">
        <v>2818015.99</v>
      </c>
      <c r="N113" s="15">
        <f t="shared" si="8"/>
        <v>76</v>
      </c>
      <c r="O113" s="21">
        <f t="shared" si="9"/>
        <v>3909842.3600000003</v>
      </c>
      <c r="P113" s="14"/>
      <c r="Q113" s="17">
        <v>0</v>
      </c>
      <c r="R113" s="14"/>
      <c r="S113" s="17">
        <v>0</v>
      </c>
      <c r="T113" s="15">
        <f t="shared" si="12"/>
        <v>0</v>
      </c>
      <c r="U113" s="21">
        <f t="shared" si="13"/>
        <v>0</v>
      </c>
      <c r="V113" s="17">
        <v>0</v>
      </c>
      <c r="W113" s="17">
        <v>0</v>
      </c>
      <c r="X113" s="17">
        <v>1007561.5</v>
      </c>
      <c r="Y113" s="17">
        <v>0</v>
      </c>
      <c r="Z113" s="17">
        <v>0</v>
      </c>
      <c r="AA113" s="14">
        <v>76</v>
      </c>
      <c r="AB113" s="34">
        <v>4917403.8600000003</v>
      </c>
      <c r="AC113" s="20">
        <f t="shared" si="10"/>
        <v>76</v>
      </c>
      <c r="AD113" s="22">
        <f t="shared" si="11"/>
        <v>4917403.8600000003</v>
      </c>
      <c r="AE113" s="32" t="s">
        <v>390</v>
      </c>
      <c r="AF113" s="14"/>
    </row>
    <row r="114" spans="1:32" x14ac:dyDescent="0.2">
      <c r="A114" s="27">
        <v>7720</v>
      </c>
      <c r="B114" s="82" t="s">
        <v>750</v>
      </c>
      <c r="C114" s="14"/>
      <c r="D114" s="17">
        <v>0</v>
      </c>
      <c r="E114" s="14"/>
      <c r="F114" s="17">
        <v>0</v>
      </c>
      <c r="G114" s="14"/>
      <c r="H114" s="17">
        <v>0</v>
      </c>
      <c r="I114" s="17">
        <v>0</v>
      </c>
      <c r="J114" s="14"/>
      <c r="K114" s="17">
        <v>0</v>
      </c>
      <c r="L114" s="14">
        <v>9</v>
      </c>
      <c r="M114" s="17">
        <v>363971.14</v>
      </c>
      <c r="N114" s="15">
        <f t="shared" si="8"/>
        <v>9</v>
      </c>
      <c r="O114" s="21">
        <f t="shared" si="9"/>
        <v>363971.14</v>
      </c>
      <c r="P114" s="14"/>
      <c r="Q114" s="17">
        <v>0</v>
      </c>
      <c r="R114" s="14"/>
      <c r="S114" s="17">
        <v>0</v>
      </c>
      <c r="T114" s="15">
        <f t="shared" si="12"/>
        <v>0</v>
      </c>
      <c r="U114" s="21">
        <f t="shared" si="13"/>
        <v>0</v>
      </c>
      <c r="V114" s="17">
        <v>0</v>
      </c>
      <c r="W114" s="17">
        <v>0</v>
      </c>
      <c r="X114" s="17">
        <v>103003.83</v>
      </c>
      <c r="Y114" s="17">
        <v>0</v>
      </c>
      <c r="Z114" s="17">
        <v>0</v>
      </c>
      <c r="AA114" s="14">
        <v>9</v>
      </c>
      <c r="AB114" s="34">
        <v>466974.97000000003</v>
      </c>
      <c r="AC114" s="20">
        <f t="shared" si="10"/>
        <v>9</v>
      </c>
      <c r="AD114" s="22">
        <f t="shared" si="11"/>
        <v>466974.97000000003</v>
      </c>
      <c r="AE114" s="32" t="s">
        <v>391</v>
      </c>
      <c r="AF114" s="14"/>
    </row>
    <row r="115" spans="1:32" x14ac:dyDescent="0.2">
      <c r="A115" s="29">
        <v>7730</v>
      </c>
      <c r="B115" s="82" t="s">
        <v>248</v>
      </c>
      <c r="C115" s="14"/>
      <c r="D115" s="17">
        <v>0</v>
      </c>
      <c r="E115" s="14"/>
      <c r="F115" s="17">
        <v>0</v>
      </c>
      <c r="G115" s="14"/>
      <c r="H115" s="17">
        <v>0</v>
      </c>
      <c r="I115" s="17">
        <v>0</v>
      </c>
      <c r="J115" s="14"/>
      <c r="K115" s="17">
        <v>0</v>
      </c>
      <c r="L115" s="14"/>
      <c r="M115" s="17">
        <v>454884.95999999996</v>
      </c>
      <c r="N115" s="15">
        <f t="shared" si="8"/>
        <v>0</v>
      </c>
      <c r="O115" s="21">
        <f t="shared" si="9"/>
        <v>454884.95999999996</v>
      </c>
      <c r="P115" s="14"/>
      <c r="Q115" s="17">
        <v>0</v>
      </c>
      <c r="R115" s="14"/>
      <c r="S115" s="17">
        <v>0</v>
      </c>
      <c r="T115" s="15">
        <f t="shared" si="12"/>
        <v>0</v>
      </c>
      <c r="U115" s="21">
        <f t="shared" si="13"/>
        <v>0</v>
      </c>
      <c r="V115" s="17">
        <v>0</v>
      </c>
      <c r="W115" s="17">
        <v>0</v>
      </c>
      <c r="X115" s="17">
        <v>135945.29999999999</v>
      </c>
      <c r="Y115" s="17">
        <v>0</v>
      </c>
      <c r="Z115" s="17">
        <v>0</v>
      </c>
      <c r="AA115" s="14"/>
      <c r="AB115" s="34">
        <v>590830.26</v>
      </c>
      <c r="AC115" s="20">
        <f t="shared" si="10"/>
        <v>0</v>
      </c>
      <c r="AD115" s="22">
        <f t="shared" si="11"/>
        <v>590830.26</v>
      </c>
      <c r="AE115" s="32"/>
      <c r="AF115" s="14"/>
    </row>
    <row r="116" spans="1:32" x14ac:dyDescent="0.2">
      <c r="A116" s="27">
        <v>7735</v>
      </c>
      <c r="B116" s="82" t="s">
        <v>764</v>
      </c>
      <c r="C116" s="14"/>
      <c r="D116" s="17">
        <v>0</v>
      </c>
      <c r="E116" s="14"/>
      <c r="F116" s="17">
        <v>0</v>
      </c>
      <c r="G116" s="14"/>
      <c r="H116" s="17">
        <v>0</v>
      </c>
      <c r="I116" s="17">
        <v>0</v>
      </c>
      <c r="J116" s="14"/>
      <c r="K116" s="17">
        <v>0</v>
      </c>
      <c r="L116" s="14">
        <v>12</v>
      </c>
      <c r="M116" s="17">
        <v>384618.33</v>
      </c>
      <c r="N116" s="15">
        <f t="shared" si="8"/>
        <v>12</v>
      </c>
      <c r="O116" s="21">
        <f t="shared" si="9"/>
        <v>384618.33</v>
      </c>
      <c r="P116" s="14">
        <v>2</v>
      </c>
      <c r="Q116" s="17">
        <v>40300</v>
      </c>
      <c r="R116" s="14"/>
      <c r="S116" s="17">
        <v>8247.7999999999993</v>
      </c>
      <c r="T116" s="15">
        <f t="shared" si="12"/>
        <v>2</v>
      </c>
      <c r="U116" s="21">
        <f t="shared" si="13"/>
        <v>48547.8</v>
      </c>
      <c r="V116" s="17">
        <v>0</v>
      </c>
      <c r="W116" s="17">
        <v>0</v>
      </c>
      <c r="X116" s="17">
        <v>118283.87</v>
      </c>
      <c r="Y116" s="17">
        <v>0</v>
      </c>
      <c r="Z116" s="17">
        <v>0</v>
      </c>
      <c r="AA116" s="14">
        <v>14</v>
      </c>
      <c r="AB116" s="34">
        <v>551450</v>
      </c>
      <c r="AC116" s="20">
        <f t="shared" si="10"/>
        <v>14</v>
      </c>
      <c r="AD116" s="22">
        <f t="shared" si="11"/>
        <v>551450</v>
      </c>
      <c r="AE116" s="32" t="s">
        <v>392</v>
      </c>
      <c r="AF116" s="14"/>
    </row>
    <row r="117" spans="1:32" x14ac:dyDescent="0.2">
      <c r="A117" s="27">
        <v>7750</v>
      </c>
      <c r="B117" s="82" t="s">
        <v>749</v>
      </c>
      <c r="C117" s="14"/>
      <c r="D117" s="17">
        <v>0</v>
      </c>
      <c r="E117" s="14"/>
      <c r="F117" s="17">
        <v>0</v>
      </c>
      <c r="G117" s="14"/>
      <c r="H117" s="17">
        <v>0</v>
      </c>
      <c r="I117" s="17">
        <v>0</v>
      </c>
      <c r="J117" s="14">
        <v>1</v>
      </c>
      <c r="K117" s="17">
        <v>91940.52</v>
      </c>
      <c r="L117" s="14">
        <v>274</v>
      </c>
      <c r="M117" s="17">
        <v>9043653.1600000001</v>
      </c>
      <c r="N117" s="15">
        <f t="shared" si="8"/>
        <v>275</v>
      </c>
      <c r="O117" s="21">
        <f t="shared" si="9"/>
        <v>9135593.6799999997</v>
      </c>
      <c r="P117" s="14">
        <v>40</v>
      </c>
      <c r="Q117" s="17">
        <v>1147514.54</v>
      </c>
      <c r="R117" s="14"/>
      <c r="S117" s="17">
        <v>0</v>
      </c>
      <c r="T117" s="15">
        <f t="shared" si="12"/>
        <v>40</v>
      </c>
      <c r="U117" s="21">
        <f t="shared" si="13"/>
        <v>1147514.54</v>
      </c>
      <c r="V117" s="17">
        <v>304397.56</v>
      </c>
      <c r="W117" s="17">
        <v>0</v>
      </c>
      <c r="X117" s="17">
        <v>2846614.87</v>
      </c>
      <c r="Y117" s="17">
        <v>0</v>
      </c>
      <c r="Z117" s="17">
        <v>0</v>
      </c>
      <c r="AA117" s="14">
        <v>315</v>
      </c>
      <c r="AB117" s="34">
        <v>13434120.649999999</v>
      </c>
      <c r="AC117" s="20">
        <f t="shared" si="10"/>
        <v>315</v>
      </c>
      <c r="AD117" s="22">
        <f t="shared" si="11"/>
        <v>13434120.649999999</v>
      </c>
      <c r="AE117" s="32" t="s">
        <v>393</v>
      </c>
      <c r="AF117" s="14"/>
    </row>
    <row r="118" spans="1:32" x14ac:dyDescent="0.2">
      <c r="A118" s="27">
        <v>7760</v>
      </c>
      <c r="B118" s="82" t="s">
        <v>765</v>
      </c>
      <c r="C118" s="14"/>
      <c r="D118" s="17">
        <v>0</v>
      </c>
      <c r="E118" s="14"/>
      <c r="F118" s="17">
        <v>0</v>
      </c>
      <c r="G118" s="14"/>
      <c r="H118" s="17">
        <v>0</v>
      </c>
      <c r="I118" s="17">
        <v>0</v>
      </c>
      <c r="J118" s="14"/>
      <c r="K118" s="17">
        <v>0</v>
      </c>
      <c r="L118" s="14">
        <v>171</v>
      </c>
      <c r="M118" s="17">
        <v>6632706.2199999997</v>
      </c>
      <c r="N118" s="15">
        <f t="shared" si="8"/>
        <v>171</v>
      </c>
      <c r="O118" s="21">
        <f t="shared" si="9"/>
        <v>6632706.2199999997</v>
      </c>
      <c r="P118" s="14">
        <v>199</v>
      </c>
      <c r="Q118" s="17">
        <v>5345241.28</v>
      </c>
      <c r="R118" s="14"/>
      <c r="S118" s="17">
        <v>0</v>
      </c>
      <c r="T118" s="15">
        <f t="shared" si="12"/>
        <v>199</v>
      </c>
      <c r="U118" s="21">
        <f t="shared" si="13"/>
        <v>5345241.28</v>
      </c>
      <c r="V118" s="17">
        <v>0</v>
      </c>
      <c r="W118" s="17">
        <v>0</v>
      </c>
      <c r="X118" s="17">
        <v>3575788.9</v>
      </c>
      <c r="Y118" s="17">
        <v>0</v>
      </c>
      <c r="Z118" s="17">
        <v>0</v>
      </c>
      <c r="AA118" s="14">
        <v>370</v>
      </c>
      <c r="AB118" s="34">
        <v>15553736.4</v>
      </c>
      <c r="AC118" s="20">
        <f t="shared" si="10"/>
        <v>370</v>
      </c>
      <c r="AD118" s="22">
        <f t="shared" si="11"/>
        <v>15553736.4</v>
      </c>
      <c r="AE118" s="32" t="s">
        <v>394</v>
      </c>
      <c r="AF118" s="14"/>
    </row>
    <row r="119" spans="1:32" x14ac:dyDescent="0.2">
      <c r="A119" s="27">
        <v>7785</v>
      </c>
      <c r="B119" s="82" t="s">
        <v>730</v>
      </c>
      <c r="C119" s="14"/>
      <c r="D119" s="17">
        <v>0</v>
      </c>
      <c r="E119" s="14"/>
      <c r="F119" s="17">
        <v>0</v>
      </c>
      <c r="G119" s="14">
        <v>103</v>
      </c>
      <c r="H119" s="17">
        <v>5254201.2</v>
      </c>
      <c r="I119" s="17">
        <v>277086.90000000002</v>
      </c>
      <c r="J119" s="14">
        <v>1</v>
      </c>
      <c r="K119" s="17">
        <v>128820.78</v>
      </c>
      <c r="L119" s="14">
        <v>3873</v>
      </c>
      <c r="M119" s="17">
        <v>177799426.83000001</v>
      </c>
      <c r="N119" s="15">
        <f t="shared" si="8"/>
        <v>3977</v>
      </c>
      <c r="O119" s="21">
        <f t="shared" si="9"/>
        <v>183459535.71000001</v>
      </c>
      <c r="P119" s="14">
        <v>157</v>
      </c>
      <c r="Q119" s="17">
        <v>5912603.6500000004</v>
      </c>
      <c r="R119" s="14"/>
      <c r="S119" s="17">
        <v>0</v>
      </c>
      <c r="T119" s="15">
        <f t="shared" si="12"/>
        <v>157</v>
      </c>
      <c r="U119" s="21">
        <f t="shared" si="13"/>
        <v>5912603.6500000004</v>
      </c>
      <c r="V119" s="17">
        <v>51476</v>
      </c>
      <c r="W119" s="17">
        <v>0</v>
      </c>
      <c r="X119" s="17">
        <v>46024424.079999998</v>
      </c>
      <c r="Y119" s="17">
        <v>0</v>
      </c>
      <c r="Z119" s="17">
        <v>0</v>
      </c>
      <c r="AA119" s="14">
        <v>4134</v>
      </c>
      <c r="AB119" s="34">
        <v>235448039.44</v>
      </c>
      <c r="AC119" s="20">
        <f t="shared" si="10"/>
        <v>4134</v>
      </c>
      <c r="AD119" s="22">
        <f t="shared" si="11"/>
        <v>235448039.44</v>
      </c>
      <c r="AE119" s="32" t="s">
        <v>395</v>
      </c>
      <c r="AF119" s="14"/>
    </row>
    <row r="120" spans="1:32" x14ac:dyDescent="0.2">
      <c r="A120" s="27">
        <v>7870</v>
      </c>
      <c r="B120" s="82" t="s">
        <v>773</v>
      </c>
      <c r="C120" s="14"/>
      <c r="D120" s="17">
        <v>0</v>
      </c>
      <c r="E120" s="14"/>
      <c r="F120" s="17">
        <v>0</v>
      </c>
      <c r="G120" s="14">
        <v>1506</v>
      </c>
      <c r="H120" s="17">
        <v>22971151.52</v>
      </c>
      <c r="I120" s="17">
        <v>37010968.310000002</v>
      </c>
      <c r="J120" s="14"/>
      <c r="K120" s="17">
        <v>0</v>
      </c>
      <c r="L120" s="14">
        <v>85</v>
      </c>
      <c r="M120" s="17">
        <v>4117998.75</v>
      </c>
      <c r="N120" s="15">
        <f t="shared" si="8"/>
        <v>1591</v>
      </c>
      <c r="O120" s="21">
        <f t="shared" si="9"/>
        <v>64100118.579999998</v>
      </c>
      <c r="P120" s="14">
        <v>66</v>
      </c>
      <c r="Q120" s="17">
        <v>1384469.95</v>
      </c>
      <c r="R120" s="14"/>
      <c r="S120" s="17">
        <v>0</v>
      </c>
      <c r="T120" s="15">
        <f t="shared" si="12"/>
        <v>66</v>
      </c>
      <c r="U120" s="21">
        <f t="shared" si="13"/>
        <v>1384469.95</v>
      </c>
      <c r="V120" s="17">
        <v>0</v>
      </c>
      <c r="W120" s="17">
        <v>50139</v>
      </c>
      <c r="X120" s="17">
        <v>17328462.469999999</v>
      </c>
      <c r="Y120" s="17">
        <v>0</v>
      </c>
      <c r="Z120" s="17">
        <v>0</v>
      </c>
      <c r="AA120" s="14">
        <v>1657</v>
      </c>
      <c r="AB120" s="34">
        <v>82863190</v>
      </c>
      <c r="AC120" s="20">
        <f t="shared" si="10"/>
        <v>1657</v>
      </c>
      <c r="AD120" s="22">
        <f t="shared" si="11"/>
        <v>82863190</v>
      </c>
      <c r="AE120" s="32" t="s">
        <v>396</v>
      </c>
      <c r="AF120" s="14"/>
    </row>
    <row r="121" spans="1:32" x14ac:dyDescent="0.2">
      <c r="A121" s="27">
        <v>7900</v>
      </c>
      <c r="B121" s="82" t="s">
        <v>774</v>
      </c>
      <c r="C121" s="14"/>
      <c r="D121" s="17">
        <v>0</v>
      </c>
      <c r="E121" s="14"/>
      <c r="F121" s="17">
        <v>0</v>
      </c>
      <c r="G121" s="14"/>
      <c r="H121" s="17">
        <v>0</v>
      </c>
      <c r="I121" s="17">
        <v>0</v>
      </c>
      <c r="J121" s="14"/>
      <c r="K121" s="17">
        <v>0</v>
      </c>
      <c r="L121" s="14">
        <v>9</v>
      </c>
      <c r="M121" s="17">
        <v>244006.25</v>
      </c>
      <c r="N121" s="15">
        <f t="shared" si="8"/>
        <v>9</v>
      </c>
      <c r="O121" s="21">
        <f t="shared" si="9"/>
        <v>244006.25</v>
      </c>
      <c r="P121" s="14"/>
      <c r="Q121" s="17">
        <v>0</v>
      </c>
      <c r="R121" s="14"/>
      <c r="S121" s="17">
        <v>0</v>
      </c>
      <c r="T121" s="15">
        <f t="shared" si="12"/>
        <v>0</v>
      </c>
      <c r="U121" s="21">
        <f t="shared" si="13"/>
        <v>0</v>
      </c>
      <c r="V121" s="17">
        <v>0</v>
      </c>
      <c r="W121" s="17">
        <v>0</v>
      </c>
      <c r="X121" s="17">
        <v>74000</v>
      </c>
      <c r="Y121" s="17">
        <v>0</v>
      </c>
      <c r="Z121" s="17">
        <v>0</v>
      </c>
      <c r="AA121" s="14">
        <v>9</v>
      </c>
      <c r="AB121" s="34">
        <v>318006.25</v>
      </c>
      <c r="AC121" s="20">
        <f t="shared" si="10"/>
        <v>9</v>
      </c>
      <c r="AD121" s="22">
        <f t="shared" si="11"/>
        <v>318006.25</v>
      </c>
      <c r="AE121" s="32" t="s">
        <v>397</v>
      </c>
      <c r="AF121" s="14"/>
    </row>
    <row r="122" spans="1:32" x14ac:dyDescent="0.2">
      <c r="A122" s="27">
        <v>7910</v>
      </c>
      <c r="B122" s="82" t="s">
        <v>249</v>
      </c>
      <c r="C122" s="14"/>
      <c r="D122" s="17">
        <v>0</v>
      </c>
      <c r="E122" s="14"/>
      <c r="F122" s="17">
        <v>0</v>
      </c>
      <c r="G122" s="14">
        <v>881</v>
      </c>
      <c r="H122" s="17">
        <v>13590862.07</v>
      </c>
      <c r="I122" s="17">
        <v>17187112.449999999</v>
      </c>
      <c r="J122" s="14">
        <v>1</v>
      </c>
      <c r="K122" s="17">
        <v>102693.45</v>
      </c>
      <c r="L122" s="14">
        <v>21</v>
      </c>
      <c r="M122" s="17">
        <v>603649.16</v>
      </c>
      <c r="N122" s="15">
        <f t="shared" si="8"/>
        <v>903</v>
      </c>
      <c r="O122" s="21">
        <f t="shared" si="9"/>
        <v>31484317.129999999</v>
      </c>
      <c r="P122" s="14"/>
      <c r="Q122" s="17">
        <v>0</v>
      </c>
      <c r="R122" s="14"/>
      <c r="S122" s="17">
        <v>0</v>
      </c>
      <c r="T122" s="15">
        <f t="shared" si="12"/>
        <v>0</v>
      </c>
      <c r="U122" s="21">
        <f t="shared" si="13"/>
        <v>0</v>
      </c>
      <c r="V122" s="17">
        <v>339942.18</v>
      </c>
      <c r="W122" s="17">
        <v>1043.54</v>
      </c>
      <c r="X122" s="17">
        <v>7873961.3200000003</v>
      </c>
      <c r="Y122" s="17">
        <v>0</v>
      </c>
      <c r="Z122" s="17">
        <v>0</v>
      </c>
      <c r="AA122" s="14">
        <v>903</v>
      </c>
      <c r="AB122" s="34">
        <v>39699264.170000002</v>
      </c>
      <c r="AC122" s="20">
        <f t="shared" si="10"/>
        <v>903</v>
      </c>
      <c r="AD122" s="22">
        <f t="shared" si="11"/>
        <v>39699264.170000002</v>
      </c>
      <c r="AE122" s="32" t="s">
        <v>398</v>
      </c>
      <c r="AF122" s="14"/>
    </row>
    <row r="123" spans="1:32" x14ac:dyDescent="0.2">
      <c r="A123" s="27">
        <v>7920</v>
      </c>
      <c r="B123" s="82" t="s">
        <v>729</v>
      </c>
      <c r="C123" s="14"/>
      <c r="D123" s="17">
        <v>0</v>
      </c>
      <c r="E123" s="14"/>
      <c r="F123" s="17">
        <v>0</v>
      </c>
      <c r="G123" s="14"/>
      <c r="H123" s="17">
        <v>0</v>
      </c>
      <c r="I123" s="17">
        <v>0</v>
      </c>
      <c r="J123" s="14"/>
      <c r="K123" s="17">
        <v>0</v>
      </c>
      <c r="L123" s="14">
        <v>261</v>
      </c>
      <c r="M123" s="17">
        <v>10433845.199999999</v>
      </c>
      <c r="N123" s="15">
        <f t="shared" si="8"/>
        <v>261</v>
      </c>
      <c r="O123" s="21">
        <f t="shared" si="9"/>
        <v>10433845.199999999</v>
      </c>
      <c r="P123" s="14">
        <v>14</v>
      </c>
      <c r="Q123" s="17">
        <v>573308.37</v>
      </c>
      <c r="R123" s="14"/>
      <c r="S123" s="17">
        <v>0</v>
      </c>
      <c r="T123" s="15">
        <f t="shared" si="12"/>
        <v>14</v>
      </c>
      <c r="U123" s="21">
        <f t="shared" si="13"/>
        <v>573308.37</v>
      </c>
      <c r="V123" s="17">
        <v>300000</v>
      </c>
      <c r="W123" s="17">
        <v>0</v>
      </c>
      <c r="X123" s="17">
        <v>3308320.01</v>
      </c>
      <c r="Y123" s="17">
        <v>0</v>
      </c>
      <c r="Z123" s="17">
        <v>0</v>
      </c>
      <c r="AA123" s="14">
        <v>275</v>
      </c>
      <c r="AB123" s="34">
        <v>14615473.579999998</v>
      </c>
      <c r="AC123" s="20">
        <f t="shared" si="10"/>
        <v>275</v>
      </c>
      <c r="AD123" s="22">
        <f t="shared" si="11"/>
        <v>14615473.579999998</v>
      </c>
      <c r="AE123" s="32" t="s">
        <v>399</v>
      </c>
      <c r="AF123" s="14"/>
    </row>
    <row r="124" spans="1:32" x14ac:dyDescent="0.2">
      <c r="A124" s="27">
        <v>7930</v>
      </c>
      <c r="B124" s="82" t="s">
        <v>775</v>
      </c>
      <c r="C124" s="14"/>
      <c r="D124" s="17">
        <v>0</v>
      </c>
      <c r="E124" s="14"/>
      <c r="F124" s="17">
        <v>0</v>
      </c>
      <c r="G124" s="14"/>
      <c r="H124" s="17">
        <v>0</v>
      </c>
      <c r="I124" s="17">
        <v>0</v>
      </c>
      <c r="J124" s="14">
        <v>1</v>
      </c>
      <c r="K124" s="17">
        <v>107432.34</v>
      </c>
      <c r="L124" s="14">
        <v>26</v>
      </c>
      <c r="M124" s="17">
        <v>1164224.7</v>
      </c>
      <c r="N124" s="15">
        <f t="shared" si="8"/>
        <v>27</v>
      </c>
      <c r="O124" s="21">
        <f t="shared" si="9"/>
        <v>1271657.04</v>
      </c>
      <c r="P124" s="14"/>
      <c r="Q124" s="17">
        <v>0</v>
      </c>
      <c r="R124" s="14"/>
      <c r="S124" s="17">
        <v>0</v>
      </c>
      <c r="T124" s="15">
        <f t="shared" si="12"/>
        <v>0</v>
      </c>
      <c r="U124" s="21">
        <f t="shared" si="13"/>
        <v>0</v>
      </c>
      <c r="V124" s="17">
        <v>0</v>
      </c>
      <c r="W124" s="17">
        <v>0</v>
      </c>
      <c r="X124" s="17">
        <v>394213.68</v>
      </c>
      <c r="Y124" s="17">
        <v>0</v>
      </c>
      <c r="Z124" s="17">
        <v>0</v>
      </c>
      <c r="AA124" s="14">
        <v>27</v>
      </c>
      <c r="AB124" s="34">
        <v>1665870.72</v>
      </c>
      <c r="AC124" s="20">
        <f t="shared" si="10"/>
        <v>27</v>
      </c>
      <c r="AD124" s="22">
        <f t="shared" si="11"/>
        <v>1665870.72</v>
      </c>
      <c r="AE124" s="32" t="s">
        <v>400</v>
      </c>
      <c r="AF124" s="14"/>
    </row>
    <row r="125" spans="1:32" x14ac:dyDescent="0.2">
      <c r="A125" s="27">
        <v>7940</v>
      </c>
      <c r="B125" s="82" t="s">
        <v>774</v>
      </c>
      <c r="C125" s="14"/>
      <c r="D125" s="17">
        <v>0</v>
      </c>
      <c r="E125" s="14"/>
      <c r="F125" s="17">
        <v>0</v>
      </c>
      <c r="G125" s="14"/>
      <c r="H125" s="17">
        <v>0</v>
      </c>
      <c r="I125" s="17">
        <v>0</v>
      </c>
      <c r="J125" s="14">
        <v>1</v>
      </c>
      <c r="K125" s="17">
        <v>90008.98</v>
      </c>
      <c r="L125" s="14">
        <v>285</v>
      </c>
      <c r="M125" s="17">
        <v>8355410.2199999997</v>
      </c>
      <c r="N125" s="15">
        <f t="shared" si="8"/>
        <v>286</v>
      </c>
      <c r="O125" s="21">
        <f t="shared" si="9"/>
        <v>8445419.1999999993</v>
      </c>
      <c r="P125" s="14">
        <v>9</v>
      </c>
      <c r="Q125" s="17">
        <v>333400</v>
      </c>
      <c r="R125" s="14"/>
      <c r="S125" s="17">
        <v>0</v>
      </c>
      <c r="T125" s="15">
        <f t="shared" si="12"/>
        <v>9</v>
      </c>
      <c r="U125" s="21">
        <f t="shared" si="13"/>
        <v>333400</v>
      </c>
      <c r="V125" s="17">
        <v>0</v>
      </c>
      <c r="W125" s="17">
        <v>0</v>
      </c>
      <c r="X125" s="17">
        <v>2297794.9</v>
      </c>
      <c r="Y125" s="17">
        <v>0</v>
      </c>
      <c r="Z125" s="17">
        <v>0</v>
      </c>
      <c r="AA125" s="14">
        <v>295</v>
      </c>
      <c r="AB125" s="34">
        <v>11076614.1</v>
      </c>
      <c r="AC125" s="20">
        <f t="shared" si="10"/>
        <v>295</v>
      </c>
      <c r="AD125" s="22">
        <f t="shared" si="11"/>
        <v>11076614.1</v>
      </c>
      <c r="AE125" s="32" t="s">
        <v>401</v>
      </c>
      <c r="AF125" s="14"/>
    </row>
    <row r="126" spans="1:32" x14ac:dyDescent="0.2">
      <c r="A126" s="27">
        <v>7960</v>
      </c>
      <c r="B126" s="82" t="s">
        <v>770</v>
      </c>
      <c r="C126" s="14"/>
      <c r="D126" s="17">
        <v>0</v>
      </c>
      <c r="E126" s="14"/>
      <c r="F126" s="17">
        <v>0</v>
      </c>
      <c r="G126" s="14"/>
      <c r="H126" s="17">
        <v>0</v>
      </c>
      <c r="I126" s="17">
        <v>0</v>
      </c>
      <c r="J126" s="14">
        <v>1</v>
      </c>
      <c r="K126" s="17">
        <v>59902.82</v>
      </c>
      <c r="L126" s="14">
        <v>2</v>
      </c>
      <c r="M126" s="17">
        <v>68375.86</v>
      </c>
      <c r="N126" s="15">
        <f t="shared" si="8"/>
        <v>3</v>
      </c>
      <c r="O126" s="21">
        <f t="shared" si="9"/>
        <v>128278.68</v>
      </c>
      <c r="P126" s="14"/>
      <c r="Q126" s="17">
        <v>0</v>
      </c>
      <c r="R126" s="14"/>
      <c r="S126" s="17">
        <v>0</v>
      </c>
      <c r="T126" s="15">
        <f t="shared" si="12"/>
        <v>0</v>
      </c>
      <c r="U126" s="21">
        <f t="shared" si="13"/>
        <v>0</v>
      </c>
      <c r="V126" s="17">
        <v>0</v>
      </c>
      <c r="W126" s="17">
        <v>0</v>
      </c>
      <c r="X126" s="17">
        <v>38483.599999999999</v>
      </c>
      <c r="Y126" s="17">
        <v>0</v>
      </c>
      <c r="Z126" s="17">
        <v>0</v>
      </c>
      <c r="AA126" s="14">
        <v>3</v>
      </c>
      <c r="AB126" s="34">
        <v>166762.28</v>
      </c>
      <c r="AC126" s="20">
        <f t="shared" si="10"/>
        <v>3</v>
      </c>
      <c r="AD126" s="22">
        <f t="shared" si="11"/>
        <v>166762.28</v>
      </c>
      <c r="AE126" s="32" t="s">
        <v>402</v>
      </c>
      <c r="AF126" s="14"/>
    </row>
    <row r="127" spans="1:32" x14ac:dyDescent="0.2">
      <c r="A127" s="27">
        <v>7970</v>
      </c>
      <c r="B127" s="82" t="s">
        <v>754</v>
      </c>
      <c r="C127" s="14"/>
      <c r="D127" s="17">
        <v>0</v>
      </c>
      <c r="E127" s="14"/>
      <c r="F127" s="17">
        <v>0</v>
      </c>
      <c r="G127" s="14"/>
      <c r="H127" s="17">
        <v>0</v>
      </c>
      <c r="I127" s="17">
        <v>0</v>
      </c>
      <c r="J127" s="14">
        <v>1</v>
      </c>
      <c r="K127" s="17">
        <v>68559</v>
      </c>
      <c r="L127" s="14">
        <v>14</v>
      </c>
      <c r="M127" s="17">
        <v>545254.66</v>
      </c>
      <c r="N127" s="15">
        <f t="shared" si="8"/>
        <v>15</v>
      </c>
      <c r="O127" s="21">
        <f t="shared" si="9"/>
        <v>613813.66</v>
      </c>
      <c r="P127" s="14"/>
      <c r="Q127" s="17">
        <v>0</v>
      </c>
      <c r="R127" s="14"/>
      <c r="S127" s="17">
        <v>0</v>
      </c>
      <c r="T127" s="15">
        <f t="shared" si="12"/>
        <v>0</v>
      </c>
      <c r="U127" s="21">
        <f t="shared" si="13"/>
        <v>0</v>
      </c>
      <c r="V127" s="17">
        <v>8212</v>
      </c>
      <c r="W127" s="17">
        <v>0</v>
      </c>
      <c r="X127" s="17">
        <v>185907.21</v>
      </c>
      <c r="Y127" s="17">
        <v>0</v>
      </c>
      <c r="Z127" s="17">
        <v>0</v>
      </c>
      <c r="AA127" s="14">
        <v>15</v>
      </c>
      <c r="AB127" s="34">
        <v>807932.87</v>
      </c>
      <c r="AC127" s="20">
        <f t="shared" si="10"/>
        <v>15</v>
      </c>
      <c r="AD127" s="22">
        <f t="shared" si="11"/>
        <v>807932.87</v>
      </c>
      <c r="AE127" s="32" t="s">
        <v>403</v>
      </c>
      <c r="AF127" s="14"/>
    </row>
    <row r="128" spans="1:32" x14ac:dyDescent="0.2">
      <c r="A128" s="27">
        <v>8030</v>
      </c>
      <c r="B128" s="82" t="s">
        <v>769</v>
      </c>
      <c r="C128" s="14"/>
      <c r="D128" s="17">
        <v>0</v>
      </c>
      <c r="E128" s="14"/>
      <c r="F128" s="17">
        <v>0</v>
      </c>
      <c r="G128" s="14">
        <v>1</v>
      </c>
      <c r="H128" s="17">
        <v>28548.41</v>
      </c>
      <c r="I128" s="17">
        <v>23378.41</v>
      </c>
      <c r="J128" s="14">
        <v>1</v>
      </c>
      <c r="K128" s="17">
        <v>77428.44</v>
      </c>
      <c r="L128" s="14">
        <v>23</v>
      </c>
      <c r="M128" s="17">
        <v>939355.03</v>
      </c>
      <c r="N128" s="15">
        <f t="shared" si="8"/>
        <v>25</v>
      </c>
      <c r="O128" s="21">
        <f t="shared" si="9"/>
        <v>1068710.29</v>
      </c>
      <c r="P128" s="14"/>
      <c r="Q128" s="17">
        <v>0</v>
      </c>
      <c r="R128" s="14"/>
      <c r="S128" s="17">
        <v>0</v>
      </c>
      <c r="T128" s="15">
        <f t="shared" si="12"/>
        <v>0</v>
      </c>
      <c r="U128" s="21">
        <f t="shared" si="13"/>
        <v>0</v>
      </c>
      <c r="V128" s="17">
        <v>12066.8</v>
      </c>
      <c r="W128" s="17">
        <v>0</v>
      </c>
      <c r="X128" s="17">
        <v>323069.15000000002</v>
      </c>
      <c r="Y128" s="17">
        <v>0</v>
      </c>
      <c r="Z128" s="17">
        <v>0</v>
      </c>
      <c r="AA128" s="14">
        <v>25</v>
      </c>
      <c r="AB128" s="34">
        <v>1403846.2399999998</v>
      </c>
      <c r="AC128" s="20">
        <f t="shared" si="10"/>
        <v>25</v>
      </c>
      <c r="AD128" s="22">
        <f t="shared" si="11"/>
        <v>1403846.2400000002</v>
      </c>
      <c r="AE128" s="32" t="s">
        <v>404</v>
      </c>
      <c r="AF128" s="14"/>
    </row>
    <row r="129" spans="1:32" x14ac:dyDescent="0.2">
      <c r="A129" s="27">
        <v>8060</v>
      </c>
      <c r="B129" s="82" t="s">
        <v>251</v>
      </c>
      <c r="C129" s="14"/>
      <c r="D129" s="17">
        <v>0</v>
      </c>
      <c r="E129" s="14"/>
      <c r="F129" s="17">
        <v>0</v>
      </c>
      <c r="G129" s="14"/>
      <c r="H129" s="17">
        <v>0</v>
      </c>
      <c r="I129" s="17">
        <v>0</v>
      </c>
      <c r="J129" s="14">
        <v>1</v>
      </c>
      <c r="K129" s="17">
        <v>91359.11</v>
      </c>
      <c r="L129" s="14">
        <v>22</v>
      </c>
      <c r="M129" s="17">
        <v>668385.07000000007</v>
      </c>
      <c r="N129" s="15">
        <f t="shared" si="8"/>
        <v>23</v>
      </c>
      <c r="O129" s="21">
        <f t="shared" si="9"/>
        <v>759744.18</v>
      </c>
      <c r="P129" s="14">
        <v>1</v>
      </c>
      <c r="Q129" s="17">
        <v>23217.62</v>
      </c>
      <c r="R129" s="14"/>
      <c r="S129" s="17">
        <v>0</v>
      </c>
      <c r="T129" s="15">
        <f t="shared" si="12"/>
        <v>1</v>
      </c>
      <c r="U129" s="21">
        <f t="shared" si="13"/>
        <v>23217.62</v>
      </c>
      <c r="V129" s="17">
        <v>0</v>
      </c>
      <c r="W129" s="17">
        <v>0</v>
      </c>
      <c r="X129" s="17">
        <v>244514.73</v>
      </c>
      <c r="Y129" s="17">
        <v>0</v>
      </c>
      <c r="Z129" s="17">
        <v>0</v>
      </c>
      <c r="AA129" s="14">
        <v>24</v>
      </c>
      <c r="AB129" s="34">
        <v>1027476.53</v>
      </c>
      <c r="AC129" s="20">
        <f t="shared" si="10"/>
        <v>24</v>
      </c>
      <c r="AD129" s="22">
        <f t="shared" si="11"/>
        <v>1027476.53</v>
      </c>
      <c r="AE129" s="32" t="s">
        <v>405</v>
      </c>
      <c r="AF129" s="14"/>
    </row>
    <row r="130" spans="1:32" x14ac:dyDescent="0.2">
      <c r="A130" s="27">
        <v>8080</v>
      </c>
      <c r="B130" s="82" t="s">
        <v>776</v>
      </c>
      <c r="C130" s="14"/>
      <c r="D130" s="17">
        <v>0</v>
      </c>
      <c r="E130" s="14"/>
      <c r="F130" s="17">
        <v>0</v>
      </c>
      <c r="G130" s="14"/>
      <c r="H130" s="17">
        <v>0</v>
      </c>
      <c r="I130" s="17">
        <v>0</v>
      </c>
      <c r="J130" s="14"/>
      <c r="K130" s="17">
        <v>0</v>
      </c>
      <c r="L130" s="14">
        <v>2</v>
      </c>
      <c r="M130" s="17">
        <v>45412.7</v>
      </c>
      <c r="N130" s="15">
        <f t="shared" si="8"/>
        <v>2</v>
      </c>
      <c r="O130" s="21">
        <f t="shared" si="9"/>
        <v>45412.7</v>
      </c>
      <c r="P130" s="14"/>
      <c r="Q130" s="17">
        <v>0</v>
      </c>
      <c r="R130" s="14"/>
      <c r="S130" s="17">
        <v>0</v>
      </c>
      <c r="T130" s="15">
        <f t="shared" si="12"/>
        <v>0</v>
      </c>
      <c r="U130" s="21">
        <f t="shared" si="13"/>
        <v>0</v>
      </c>
      <c r="V130" s="17">
        <v>0</v>
      </c>
      <c r="W130" s="17">
        <v>0</v>
      </c>
      <c r="X130" s="17">
        <v>14031.48</v>
      </c>
      <c r="Y130" s="17">
        <v>0</v>
      </c>
      <c r="Z130" s="17">
        <v>0</v>
      </c>
      <c r="AA130" s="14">
        <v>2</v>
      </c>
      <c r="AB130" s="34">
        <v>59444.179999999993</v>
      </c>
      <c r="AC130" s="20">
        <f t="shared" si="10"/>
        <v>2</v>
      </c>
      <c r="AD130" s="22">
        <f t="shared" si="11"/>
        <v>59444.179999999993</v>
      </c>
      <c r="AE130" s="32" t="s">
        <v>406</v>
      </c>
      <c r="AF130" s="14"/>
    </row>
    <row r="131" spans="1:32" x14ac:dyDescent="0.2">
      <c r="A131" s="27">
        <v>8120</v>
      </c>
      <c r="B131" s="82" t="s">
        <v>750</v>
      </c>
      <c r="C131" s="14"/>
      <c r="D131" s="17">
        <v>0</v>
      </c>
      <c r="E131" s="14"/>
      <c r="F131" s="17">
        <v>0</v>
      </c>
      <c r="G131" s="14"/>
      <c r="H131" s="17">
        <v>0</v>
      </c>
      <c r="I131" s="17">
        <v>0</v>
      </c>
      <c r="J131" s="14"/>
      <c r="K131" s="17">
        <v>0</v>
      </c>
      <c r="L131" s="14">
        <v>4</v>
      </c>
      <c r="M131" s="17">
        <v>134550</v>
      </c>
      <c r="N131" s="15">
        <f t="shared" si="8"/>
        <v>4</v>
      </c>
      <c r="O131" s="21">
        <f t="shared" si="9"/>
        <v>134550</v>
      </c>
      <c r="P131" s="14"/>
      <c r="Q131" s="17">
        <v>0</v>
      </c>
      <c r="R131" s="14"/>
      <c r="S131" s="17">
        <v>0</v>
      </c>
      <c r="T131" s="15">
        <f t="shared" si="12"/>
        <v>0</v>
      </c>
      <c r="U131" s="21">
        <f t="shared" si="13"/>
        <v>0</v>
      </c>
      <c r="V131" s="17">
        <v>0</v>
      </c>
      <c r="W131" s="17">
        <v>0</v>
      </c>
      <c r="X131" s="17">
        <v>42000</v>
      </c>
      <c r="Y131" s="17">
        <v>0</v>
      </c>
      <c r="Z131" s="17">
        <v>0</v>
      </c>
      <c r="AA131" s="14">
        <v>4</v>
      </c>
      <c r="AB131" s="34">
        <v>176550</v>
      </c>
      <c r="AC131" s="20">
        <f t="shared" si="10"/>
        <v>4</v>
      </c>
      <c r="AD131" s="22">
        <f t="shared" si="11"/>
        <v>176550</v>
      </c>
      <c r="AE131" s="32" t="s">
        <v>407</v>
      </c>
      <c r="AF131" s="14"/>
    </row>
    <row r="132" spans="1:32" x14ac:dyDescent="0.2">
      <c r="A132" s="27">
        <v>8140</v>
      </c>
      <c r="B132" s="82" t="s">
        <v>758</v>
      </c>
      <c r="C132" s="14"/>
      <c r="D132" s="17">
        <v>0</v>
      </c>
      <c r="E132" s="14"/>
      <c r="F132" s="17">
        <v>0</v>
      </c>
      <c r="G132" s="14"/>
      <c r="H132" s="17">
        <v>0</v>
      </c>
      <c r="I132" s="17">
        <v>0</v>
      </c>
      <c r="J132" s="14">
        <v>1</v>
      </c>
      <c r="K132" s="17">
        <v>63883.81</v>
      </c>
      <c r="L132" s="14">
        <v>15</v>
      </c>
      <c r="M132" s="17">
        <v>468212.22</v>
      </c>
      <c r="N132" s="15">
        <f t="shared" si="8"/>
        <v>16</v>
      </c>
      <c r="O132" s="21">
        <f t="shared" si="9"/>
        <v>532096.03</v>
      </c>
      <c r="P132" s="14">
        <v>2</v>
      </c>
      <c r="Q132" s="17">
        <v>68129.39</v>
      </c>
      <c r="R132" s="14"/>
      <c r="S132" s="17">
        <v>0</v>
      </c>
      <c r="T132" s="15">
        <f t="shared" si="12"/>
        <v>2</v>
      </c>
      <c r="U132" s="21">
        <f t="shared" si="13"/>
        <v>68129.39</v>
      </c>
      <c r="V132" s="17">
        <v>7830.8</v>
      </c>
      <c r="W132" s="17">
        <v>0</v>
      </c>
      <c r="X132" s="17">
        <v>192467.04</v>
      </c>
      <c r="Y132" s="17">
        <v>0</v>
      </c>
      <c r="Z132" s="17">
        <v>0</v>
      </c>
      <c r="AA132" s="14">
        <v>18</v>
      </c>
      <c r="AB132" s="34">
        <v>800523.26</v>
      </c>
      <c r="AC132" s="20">
        <f t="shared" si="10"/>
        <v>18</v>
      </c>
      <c r="AD132" s="22">
        <f t="shared" si="11"/>
        <v>800523.26000000013</v>
      </c>
      <c r="AE132" s="32" t="s">
        <v>408</v>
      </c>
      <c r="AF132" s="14"/>
    </row>
    <row r="133" spans="1:32" x14ac:dyDescent="0.2">
      <c r="A133" s="27">
        <v>8150</v>
      </c>
      <c r="B133" s="82" t="s">
        <v>770</v>
      </c>
      <c r="C133" s="14"/>
      <c r="D133" s="17">
        <v>0</v>
      </c>
      <c r="E133" s="14"/>
      <c r="F133" s="17">
        <v>0</v>
      </c>
      <c r="G133" s="14"/>
      <c r="H133" s="17">
        <v>0</v>
      </c>
      <c r="I133" s="17">
        <v>0</v>
      </c>
      <c r="J133" s="14">
        <v>1</v>
      </c>
      <c r="K133" s="17">
        <v>51002.76</v>
      </c>
      <c r="L133" s="14">
        <v>8</v>
      </c>
      <c r="M133" s="17">
        <v>237084.52</v>
      </c>
      <c r="N133" s="15">
        <f t="shared" si="8"/>
        <v>9</v>
      </c>
      <c r="O133" s="21">
        <f t="shared" si="9"/>
        <v>288087.27999999997</v>
      </c>
      <c r="P133" s="14"/>
      <c r="Q133" s="17">
        <v>0</v>
      </c>
      <c r="R133" s="14"/>
      <c r="S133" s="17">
        <v>0</v>
      </c>
      <c r="T133" s="15">
        <f t="shared" si="12"/>
        <v>0</v>
      </c>
      <c r="U133" s="21">
        <f t="shared" si="13"/>
        <v>0</v>
      </c>
      <c r="V133" s="17">
        <v>0</v>
      </c>
      <c r="W133" s="17">
        <v>0</v>
      </c>
      <c r="X133" s="17">
        <v>90891.53</v>
      </c>
      <c r="Y133" s="17">
        <v>0</v>
      </c>
      <c r="Z133" s="17">
        <v>0</v>
      </c>
      <c r="AA133" s="14">
        <v>9</v>
      </c>
      <c r="AB133" s="34">
        <v>378978.80999999994</v>
      </c>
      <c r="AC133" s="20">
        <f t="shared" si="10"/>
        <v>9</v>
      </c>
      <c r="AD133" s="22">
        <f t="shared" si="11"/>
        <v>378978.80999999994</v>
      </c>
      <c r="AE133" s="32" t="s">
        <v>409</v>
      </c>
      <c r="AF133" s="14"/>
    </row>
    <row r="134" spans="1:32" x14ac:dyDescent="0.2">
      <c r="A134" s="27">
        <v>8170</v>
      </c>
      <c r="B134" s="82" t="s">
        <v>760</v>
      </c>
      <c r="C134" s="14"/>
      <c r="D134" s="17">
        <v>0</v>
      </c>
      <c r="E134" s="14"/>
      <c r="F134" s="17">
        <v>0</v>
      </c>
      <c r="G134" s="14"/>
      <c r="H134" s="17">
        <v>0</v>
      </c>
      <c r="I134" s="17">
        <v>0</v>
      </c>
      <c r="J134" s="14">
        <v>1</v>
      </c>
      <c r="K134" s="17">
        <v>63624.87</v>
      </c>
      <c r="L134" s="14">
        <v>6</v>
      </c>
      <c r="M134" s="17">
        <v>180760.73</v>
      </c>
      <c r="N134" s="15">
        <f t="shared" ref="N134:N197" si="14">+C134+E134+G134+J134+L134</f>
        <v>7</v>
      </c>
      <c r="O134" s="21">
        <f t="shared" ref="O134:O197" si="15">+M134+K134+I134+H134+F134+D134</f>
        <v>244385.6</v>
      </c>
      <c r="P134" s="14">
        <v>2</v>
      </c>
      <c r="Q134" s="17">
        <v>54391.54</v>
      </c>
      <c r="R134" s="14"/>
      <c r="S134" s="17">
        <v>0</v>
      </c>
      <c r="T134" s="15">
        <f t="shared" si="12"/>
        <v>2</v>
      </c>
      <c r="U134" s="21">
        <f t="shared" si="13"/>
        <v>54391.54</v>
      </c>
      <c r="V134" s="17">
        <v>5000</v>
      </c>
      <c r="W134" s="17">
        <v>100</v>
      </c>
      <c r="X134" s="17">
        <v>110340.49</v>
      </c>
      <c r="Y134" s="17">
        <v>0</v>
      </c>
      <c r="Z134" s="17">
        <v>0</v>
      </c>
      <c r="AA134" s="14">
        <v>9</v>
      </c>
      <c r="AB134" s="34">
        <v>414217.63</v>
      </c>
      <c r="AC134" s="20">
        <f t="shared" ref="AC134:AC197" si="16">+T134+N134</f>
        <v>9</v>
      </c>
      <c r="AD134" s="22">
        <f t="shared" ref="AD134:AD197" si="17">+U134+O134+V134+W134+X134+Y134+Z134</f>
        <v>414217.63</v>
      </c>
      <c r="AE134" s="32" t="s">
        <v>410</v>
      </c>
      <c r="AF134" s="14"/>
    </row>
    <row r="135" spans="1:32" x14ac:dyDescent="0.2">
      <c r="A135" s="27">
        <v>8180</v>
      </c>
      <c r="B135" s="82" t="s">
        <v>760</v>
      </c>
      <c r="C135" s="14"/>
      <c r="D135" s="17">
        <v>0</v>
      </c>
      <c r="E135" s="14"/>
      <c r="F135" s="17">
        <v>0</v>
      </c>
      <c r="G135" s="14"/>
      <c r="H135" s="17">
        <v>0</v>
      </c>
      <c r="I135" s="17">
        <v>0</v>
      </c>
      <c r="J135" s="14">
        <v>1</v>
      </c>
      <c r="K135" s="17">
        <v>59706.35</v>
      </c>
      <c r="L135" s="14">
        <v>6</v>
      </c>
      <c r="M135" s="17">
        <v>182650.11</v>
      </c>
      <c r="N135" s="15">
        <f t="shared" si="14"/>
        <v>7</v>
      </c>
      <c r="O135" s="21">
        <f t="shared" si="15"/>
        <v>242356.46</v>
      </c>
      <c r="P135" s="14"/>
      <c r="Q135" s="17">
        <v>0</v>
      </c>
      <c r="R135" s="14"/>
      <c r="S135" s="17">
        <v>0</v>
      </c>
      <c r="T135" s="15">
        <f t="shared" si="12"/>
        <v>0</v>
      </c>
      <c r="U135" s="21">
        <f t="shared" si="13"/>
        <v>0</v>
      </c>
      <c r="V135" s="17">
        <v>3443.3</v>
      </c>
      <c r="W135" s="17">
        <v>0</v>
      </c>
      <c r="X135" s="17">
        <v>86029.92</v>
      </c>
      <c r="Y135" s="17">
        <v>0</v>
      </c>
      <c r="Z135" s="17">
        <v>0</v>
      </c>
      <c r="AA135" s="14">
        <v>7</v>
      </c>
      <c r="AB135" s="34">
        <v>331829.68</v>
      </c>
      <c r="AC135" s="20">
        <f t="shared" si="16"/>
        <v>7</v>
      </c>
      <c r="AD135" s="22">
        <f t="shared" si="17"/>
        <v>331829.68</v>
      </c>
      <c r="AE135" s="32" t="s">
        <v>411</v>
      </c>
      <c r="AF135" s="14"/>
    </row>
    <row r="136" spans="1:32" x14ac:dyDescent="0.2">
      <c r="A136" s="27">
        <v>8190</v>
      </c>
      <c r="B136" s="82" t="s">
        <v>760</v>
      </c>
      <c r="C136" s="14"/>
      <c r="D136" s="17">
        <v>0</v>
      </c>
      <c r="E136" s="14"/>
      <c r="F136" s="17">
        <v>0</v>
      </c>
      <c r="G136" s="14"/>
      <c r="H136" s="17">
        <v>0</v>
      </c>
      <c r="I136" s="17">
        <v>0</v>
      </c>
      <c r="J136" s="14">
        <v>1</v>
      </c>
      <c r="K136" s="17">
        <v>52989.32</v>
      </c>
      <c r="L136" s="14">
        <v>4</v>
      </c>
      <c r="M136" s="17">
        <v>139211.28</v>
      </c>
      <c r="N136" s="15">
        <f t="shared" si="14"/>
        <v>5</v>
      </c>
      <c r="O136" s="21">
        <f t="shared" si="15"/>
        <v>192200.6</v>
      </c>
      <c r="P136" s="14"/>
      <c r="Q136" s="17">
        <v>0</v>
      </c>
      <c r="R136" s="14"/>
      <c r="S136" s="17">
        <v>0</v>
      </c>
      <c r="T136" s="15">
        <f t="shared" si="12"/>
        <v>0</v>
      </c>
      <c r="U136" s="21">
        <f t="shared" si="13"/>
        <v>0</v>
      </c>
      <c r="V136" s="17">
        <v>0</v>
      </c>
      <c r="W136" s="17">
        <v>0</v>
      </c>
      <c r="X136" s="17">
        <v>59066.25</v>
      </c>
      <c r="Y136" s="17">
        <v>0</v>
      </c>
      <c r="Z136" s="17">
        <v>0</v>
      </c>
      <c r="AA136" s="14">
        <v>5</v>
      </c>
      <c r="AB136" s="34">
        <v>251266.85</v>
      </c>
      <c r="AC136" s="20">
        <f t="shared" si="16"/>
        <v>5</v>
      </c>
      <c r="AD136" s="22">
        <f t="shared" si="17"/>
        <v>251266.85</v>
      </c>
      <c r="AE136" s="32" t="s">
        <v>412</v>
      </c>
      <c r="AF136" s="14"/>
    </row>
    <row r="137" spans="1:32" x14ac:dyDescent="0.2">
      <c r="A137" s="27">
        <v>8220</v>
      </c>
      <c r="B137" s="82" t="s">
        <v>759</v>
      </c>
      <c r="C137" s="14"/>
      <c r="D137" s="17">
        <v>0</v>
      </c>
      <c r="E137" s="14"/>
      <c r="F137" s="17">
        <v>0</v>
      </c>
      <c r="G137" s="14"/>
      <c r="H137" s="17">
        <v>0</v>
      </c>
      <c r="I137" s="17">
        <v>0</v>
      </c>
      <c r="J137" s="14">
        <v>3</v>
      </c>
      <c r="K137" s="17">
        <v>154884.48000000001</v>
      </c>
      <c r="L137" s="14">
        <v>223</v>
      </c>
      <c r="M137" s="17">
        <v>8240489.2599999998</v>
      </c>
      <c r="N137" s="15">
        <f t="shared" si="14"/>
        <v>226</v>
      </c>
      <c r="O137" s="21">
        <f t="shared" si="15"/>
        <v>8395373.7400000002</v>
      </c>
      <c r="P137" s="14">
        <v>24</v>
      </c>
      <c r="Q137" s="17">
        <v>983998.96</v>
      </c>
      <c r="R137" s="14"/>
      <c r="S137" s="17">
        <v>0</v>
      </c>
      <c r="T137" s="15">
        <f t="shared" ref="T137:T200" si="18">+P137+R137</f>
        <v>24</v>
      </c>
      <c r="U137" s="21">
        <f t="shared" ref="U137:U200" si="19">+S137+Q137</f>
        <v>983998.96</v>
      </c>
      <c r="V137" s="17">
        <v>0</v>
      </c>
      <c r="W137" s="17">
        <v>0</v>
      </c>
      <c r="X137" s="17">
        <v>2768776.54</v>
      </c>
      <c r="Y137" s="17">
        <v>0</v>
      </c>
      <c r="Z137" s="17">
        <v>0</v>
      </c>
      <c r="AA137" s="14">
        <v>250</v>
      </c>
      <c r="AB137" s="34">
        <v>12148149.239999998</v>
      </c>
      <c r="AC137" s="20">
        <f t="shared" si="16"/>
        <v>250</v>
      </c>
      <c r="AD137" s="22">
        <f t="shared" si="17"/>
        <v>12148149.239999998</v>
      </c>
      <c r="AE137" s="32" t="s">
        <v>413</v>
      </c>
      <c r="AF137" s="14"/>
    </row>
    <row r="138" spans="1:32" x14ac:dyDescent="0.2">
      <c r="A138" s="27">
        <v>8230</v>
      </c>
      <c r="B138" s="82" t="s">
        <v>777</v>
      </c>
      <c r="C138" s="14"/>
      <c r="D138" s="17">
        <v>0</v>
      </c>
      <c r="E138" s="14"/>
      <c r="F138" s="17">
        <v>0</v>
      </c>
      <c r="G138" s="14"/>
      <c r="H138" s="17">
        <v>0</v>
      </c>
      <c r="I138" s="17">
        <v>0</v>
      </c>
      <c r="J138" s="14"/>
      <c r="K138" s="17">
        <v>0</v>
      </c>
      <c r="L138" s="14">
        <v>6</v>
      </c>
      <c r="M138" s="17">
        <v>164163.68</v>
      </c>
      <c r="N138" s="15">
        <f t="shared" si="14"/>
        <v>6</v>
      </c>
      <c r="O138" s="21">
        <f t="shared" si="15"/>
        <v>164163.68</v>
      </c>
      <c r="P138" s="14">
        <v>1</v>
      </c>
      <c r="Q138" s="17">
        <v>66525</v>
      </c>
      <c r="R138" s="14"/>
      <c r="S138" s="17">
        <v>0</v>
      </c>
      <c r="T138" s="15">
        <f t="shared" si="18"/>
        <v>1</v>
      </c>
      <c r="U138" s="21">
        <f t="shared" si="19"/>
        <v>66525</v>
      </c>
      <c r="V138" s="17">
        <v>0</v>
      </c>
      <c r="W138" s="17">
        <v>0</v>
      </c>
      <c r="X138" s="17">
        <v>51000</v>
      </c>
      <c r="Y138" s="17">
        <v>0</v>
      </c>
      <c r="Z138" s="17">
        <v>0</v>
      </c>
      <c r="AA138" s="14">
        <v>7</v>
      </c>
      <c r="AB138" s="34">
        <v>281688.68</v>
      </c>
      <c r="AC138" s="20">
        <f t="shared" si="16"/>
        <v>7</v>
      </c>
      <c r="AD138" s="22">
        <f t="shared" si="17"/>
        <v>281688.68</v>
      </c>
      <c r="AE138" s="32" t="s">
        <v>414</v>
      </c>
      <c r="AF138" s="14"/>
    </row>
    <row r="139" spans="1:32" x14ac:dyDescent="0.2">
      <c r="A139" s="27">
        <v>8240</v>
      </c>
      <c r="B139" s="82" t="s">
        <v>778</v>
      </c>
      <c r="C139" s="14"/>
      <c r="D139" s="17">
        <v>0</v>
      </c>
      <c r="E139" s="14"/>
      <c r="F139" s="17">
        <v>0</v>
      </c>
      <c r="G139" s="14"/>
      <c r="H139" s="17">
        <v>0</v>
      </c>
      <c r="I139" s="17">
        <v>0</v>
      </c>
      <c r="J139" s="14">
        <v>2</v>
      </c>
      <c r="K139" s="17">
        <v>87711.28</v>
      </c>
      <c r="L139" s="14">
        <v>3</v>
      </c>
      <c r="M139" s="17">
        <v>93085</v>
      </c>
      <c r="N139" s="15">
        <f t="shared" si="14"/>
        <v>5</v>
      </c>
      <c r="O139" s="21">
        <f t="shared" si="15"/>
        <v>180796.28</v>
      </c>
      <c r="P139" s="14">
        <v>1</v>
      </c>
      <c r="Q139" s="17">
        <v>26419.32</v>
      </c>
      <c r="R139" s="14"/>
      <c r="S139" s="17">
        <v>0</v>
      </c>
      <c r="T139" s="15">
        <f t="shared" si="18"/>
        <v>1</v>
      </c>
      <c r="U139" s="21">
        <f t="shared" si="19"/>
        <v>26419.32</v>
      </c>
      <c r="V139" s="17">
        <v>0</v>
      </c>
      <c r="W139" s="17">
        <v>0</v>
      </c>
      <c r="X139" s="17">
        <v>68974.84</v>
      </c>
      <c r="Y139" s="17">
        <v>0</v>
      </c>
      <c r="Z139" s="17">
        <v>0</v>
      </c>
      <c r="AA139" s="14">
        <v>6</v>
      </c>
      <c r="AB139" s="34">
        <v>276190.44</v>
      </c>
      <c r="AC139" s="20">
        <f t="shared" si="16"/>
        <v>6</v>
      </c>
      <c r="AD139" s="22">
        <f t="shared" si="17"/>
        <v>276190.44</v>
      </c>
      <c r="AE139" s="32" t="s">
        <v>415</v>
      </c>
      <c r="AF139" s="14"/>
    </row>
    <row r="140" spans="1:32" x14ac:dyDescent="0.2">
      <c r="A140" s="27">
        <v>8270</v>
      </c>
      <c r="B140" s="82" t="s">
        <v>765</v>
      </c>
      <c r="C140" s="14"/>
      <c r="D140" s="17">
        <v>0</v>
      </c>
      <c r="E140" s="14"/>
      <c r="F140" s="17">
        <v>0</v>
      </c>
      <c r="G140" s="14"/>
      <c r="H140" s="17">
        <v>0</v>
      </c>
      <c r="I140" s="17">
        <v>0</v>
      </c>
      <c r="J140" s="14"/>
      <c r="K140" s="17">
        <v>0</v>
      </c>
      <c r="L140" s="14">
        <v>129</v>
      </c>
      <c r="M140" s="17">
        <v>5117788.91</v>
      </c>
      <c r="N140" s="15">
        <f t="shared" si="14"/>
        <v>129</v>
      </c>
      <c r="O140" s="21">
        <f t="shared" si="15"/>
        <v>5117788.91</v>
      </c>
      <c r="P140" s="14">
        <v>210</v>
      </c>
      <c r="Q140" s="17">
        <v>4485191</v>
      </c>
      <c r="R140" s="14"/>
      <c r="S140" s="17">
        <v>0</v>
      </c>
      <c r="T140" s="15">
        <f t="shared" si="18"/>
        <v>210</v>
      </c>
      <c r="U140" s="21">
        <f t="shared" si="19"/>
        <v>4485191</v>
      </c>
      <c r="V140" s="17">
        <v>17257.79</v>
      </c>
      <c r="W140" s="17">
        <v>0</v>
      </c>
      <c r="X140" s="17">
        <v>2771761.34</v>
      </c>
      <c r="Y140" s="17">
        <v>0</v>
      </c>
      <c r="Z140" s="17">
        <v>0</v>
      </c>
      <c r="AA140" s="14">
        <v>339</v>
      </c>
      <c r="AB140" s="34">
        <v>12391999.039999999</v>
      </c>
      <c r="AC140" s="20">
        <f t="shared" si="16"/>
        <v>339</v>
      </c>
      <c r="AD140" s="22">
        <f t="shared" si="17"/>
        <v>12391999.039999999</v>
      </c>
      <c r="AE140" s="32" t="s">
        <v>416</v>
      </c>
      <c r="AF140" s="14"/>
    </row>
    <row r="141" spans="1:32" x14ac:dyDescent="0.2">
      <c r="A141" s="27">
        <v>8290</v>
      </c>
      <c r="B141" s="82" t="s">
        <v>765</v>
      </c>
      <c r="C141" s="14"/>
      <c r="D141" s="17">
        <v>0</v>
      </c>
      <c r="E141" s="14"/>
      <c r="F141" s="17">
        <v>0</v>
      </c>
      <c r="G141" s="14"/>
      <c r="H141" s="17">
        <v>0</v>
      </c>
      <c r="I141" s="17">
        <v>0</v>
      </c>
      <c r="J141" s="14"/>
      <c r="K141" s="17">
        <v>0</v>
      </c>
      <c r="L141" s="14">
        <v>62</v>
      </c>
      <c r="M141" s="17">
        <v>1957500</v>
      </c>
      <c r="N141" s="15">
        <f t="shared" si="14"/>
        <v>62</v>
      </c>
      <c r="O141" s="21">
        <f t="shared" si="15"/>
        <v>1957500</v>
      </c>
      <c r="P141" s="14">
        <v>81</v>
      </c>
      <c r="Q141" s="17">
        <v>1690250</v>
      </c>
      <c r="R141" s="14"/>
      <c r="S141" s="17">
        <v>0</v>
      </c>
      <c r="T141" s="15">
        <f t="shared" si="18"/>
        <v>81</v>
      </c>
      <c r="U141" s="21">
        <f t="shared" si="19"/>
        <v>1690250</v>
      </c>
      <c r="V141" s="17">
        <v>0</v>
      </c>
      <c r="W141" s="17">
        <v>0</v>
      </c>
      <c r="X141" s="17">
        <v>1100770</v>
      </c>
      <c r="Y141" s="17">
        <v>0</v>
      </c>
      <c r="Z141" s="17">
        <v>0</v>
      </c>
      <c r="AA141" s="14">
        <v>143</v>
      </c>
      <c r="AB141" s="34">
        <v>4748520</v>
      </c>
      <c r="AC141" s="20">
        <f t="shared" si="16"/>
        <v>143</v>
      </c>
      <c r="AD141" s="22">
        <f t="shared" si="17"/>
        <v>4748520</v>
      </c>
      <c r="AE141" s="32" t="s">
        <v>417</v>
      </c>
      <c r="AF141" s="14"/>
    </row>
    <row r="142" spans="1:32" x14ac:dyDescent="0.2">
      <c r="A142" s="27">
        <v>8300</v>
      </c>
      <c r="B142" s="82" t="s">
        <v>765</v>
      </c>
      <c r="C142" s="14"/>
      <c r="D142" s="17">
        <v>0</v>
      </c>
      <c r="E142" s="14"/>
      <c r="F142" s="17">
        <v>0</v>
      </c>
      <c r="G142" s="14"/>
      <c r="H142" s="17">
        <v>0</v>
      </c>
      <c r="I142" s="17">
        <v>0</v>
      </c>
      <c r="J142" s="14">
        <v>2</v>
      </c>
      <c r="K142" s="17">
        <v>134911.07</v>
      </c>
      <c r="L142" s="14">
        <v>215</v>
      </c>
      <c r="M142" s="17">
        <v>6735379.1799999997</v>
      </c>
      <c r="N142" s="15">
        <f t="shared" si="14"/>
        <v>217</v>
      </c>
      <c r="O142" s="21">
        <f t="shared" si="15"/>
        <v>6870290.25</v>
      </c>
      <c r="P142" s="14">
        <v>335</v>
      </c>
      <c r="Q142" s="17">
        <v>7727459.1299999999</v>
      </c>
      <c r="R142" s="14"/>
      <c r="S142" s="17">
        <v>0</v>
      </c>
      <c r="T142" s="15">
        <f t="shared" si="18"/>
        <v>335</v>
      </c>
      <c r="U142" s="21">
        <f t="shared" si="19"/>
        <v>7727459.1299999999</v>
      </c>
      <c r="V142" s="17">
        <v>0</v>
      </c>
      <c r="W142" s="17">
        <v>0</v>
      </c>
      <c r="X142" s="17">
        <v>4283222.0599999996</v>
      </c>
      <c r="Y142" s="17">
        <v>0</v>
      </c>
      <c r="Z142" s="17">
        <v>0</v>
      </c>
      <c r="AA142" s="14">
        <v>552</v>
      </c>
      <c r="AB142" s="34">
        <v>18880971.439999998</v>
      </c>
      <c r="AC142" s="20">
        <f t="shared" si="16"/>
        <v>552</v>
      </c>
      <c r="AD142" s="22">
        <f t="shared" si="17"/>
        <v>18880971.439999998</v>
      </c>
      <c r="AE142" s="32" t="s">
        <v>418</v>
      </c>
      <c r="AF142" s="14"/>
    </row>
    <row r="143" spans="1:32" x14ac:dyDescent="0.2">
      <c r="A143" s="27">
        <v>8330</v>
      </c>
      <c r="B143" s="82" t="s">
        <v>749</v>
      </c>
      <c r="C143" s="14"/>
      <c r="D143" s="17">
        <v>0</v>
      </c>
      <c r="E143" s="14"/>
      <c r="F143" s="17">
        <v>0</v>
      </c>
      <c r="G143" s="14"/>
      <c r="H143" s="17">
        <v>0</v>
      </c>
      <c r="I143" s="17">
        <v>0</v>
      </c>
      <c r="J143" s="14">
        <v>1</v>
      </c>
      <c r="K143" s="17">
        <v>93065</v>
      </c>
      <c r="L143" s="14">
        <v>37</v>
      </c>
      <c r="M143" s="17">
        <v>1536707.6</v>
      </c>
      <c r="N143" s="15">
        <f t="shared" si="14"/>
        <v>38</v>
      </c>
      <c r="O143" s="21">
        <f t="shared" si="15"/>
        <v>1629772.6</v>
      </c>
      <c r="P143" s="14">
        <v>5</v>
      </c>
      <c r="Q143" s="17">
        <v>200000</v>
      </c>
      <c r="R143" s="14"/>
      <c r="S143" s="17">
        <v>0</v>
      </c>
      <c r="T143" s="15">
        <f t="shared" si="18"/>
        <v>5</v>
      </c>
      <c r="U143" s="21">
        <f t="shared" si="19"/>
        <v>200000</v>
      </c>
      <c r="V143" s="17">
        <v>0</v>
      </c>
      <c r="W143" s="17">
        <v>0</v>
      </c>
      <c r="X143" s="17">
        <v>553307.66</v>
      </c>
      <c r="Y143" s="17">
        <v>0</v>
      </c>
      <c r="Z143" s="17">
        <v>0</v>
      </c>
      <c r="AA143" s="14">
        <v>43</v>
      </c>
      <c r="AB143" s="34">
        <v>2383080.2600000002</v>
      </c>
      <c r="AC143" s="20">
        <f t="shared" si="16"/>
        <v>43</v>
      </c>
      <c r="AD143" s="22">
        <f t="shared" si="17"/>
        <v>2383080.2600000002</v>
      </c>
      <c r="AE143" s="32" t="s">
        <v>419</v>
      </c>
      <c r="AF143" s="14"/>
    </row>
    <row r="144" spans="1:32" x14ac:dyDescent="0.2">
      <c r="A144" s="27">
        <v>8390</v>
      </c>
      <c r="B144" s="82" t="s">
        <v>779</v>
      </c>
      <c r="C144" s="14"/>
      <c r="D144" s="17">
        <v>0</v>
      </c>
      <c r="E144" s="14"/>
      <c r="F144" s="17">
        <v>0</v>
      </c>
      <c r="G144" s="14"/>
      <c r="H144" s="17">
        <v>0</v>
      </c>
      <c r="I144" s="17">
        <v>0</v>
      </c>
      <c r="J144" s="14">
        <v>1</v>
      </c>
      <c r="K144" s="17">
        <v>97275.74</v>
      </c>
      <c r="L144" s="14">
        <v>48</v>
      </c>
      <c r="M144" s="17">
        <v>2031914.29</v>
      </c>
      <c r="N144" s="15">
        <f t="shared" si="14"/>
        <v>49</v>
      </c>
      <c r="O144" s="21">
        <f t="shared" si="15"/>
        <v>2129190.0300000003</v>
      </c>
      <c r="P144" s="14">
        <v>2</v>
      </c>
      <c r="Q144" s="17">
        <v>60421.86</v>
      </c>
      <c r="R144" s="14"/>
      <c r="S144" s="17">
        <v>0</v>
      </c>
      <c r="T144" s="15">
        <f t="shared" si="18"/>
        <v>2</v>
      </c>
      <c r="U144" s="21">
        <f t="shared" si="19"/>
        <v>60421.86</v>
      </c>
      <c r="V144" s="17">
        <v>29108.85</v>
      </c>
      <c r="W144" s="17">
        <v>0</v>
      </c>
      <c r="X144" s="17">
        <v>595099.47</v>
      </c>
      <c r="Y144" s="17">
        <v>0</v>
      </c>
      <c r="Z144" s="17">
        <v>0</v>
      </c>
      <c r="AA144" s="14">
        <v>51</v>
      </c>
      <c r="AB144" s="34">
        <v>2813820.21</v>
      </c>
      <c r="AC144" s="20">
        <f t="shared" si="16"/>
        <v>51</v>
      </c>
      <c r="AD144" s="22">
        <f t="shared" si="17"/>
        <v>2813820.21</v>
      </c>
      <c r="AE144" s="32" t="s">
        <v>420</v>
      </c>
      <c r="AF144" s="14"/>
    </row>
    <row r="145" spans="1:32" x14ac:dyDescent="0.2">
      <c r="A145" s="27">
        <v>8440</v>
      </c>
      <c r="B145" s="82" t="s">
        <v>764</v>
      </c>
      <c r="C145" s="14"/>
      <c r="D145" s="17">
        <v>0</v>
      </c>
      <c r="E145" s="14"/>
      <c r="F145" s="17">
        <v>0</v>
      </c>
      <c r="G145" s="14"/>
      <c r="H145" s="17">
        <v>0</v>
      </c>
      <c r="I145" s="17">
        <v>0</v>
      </c>
      <c r="J145" s="14"/>
      <c r="K145" s="17">
        <v>0</v>
      </c>
      <c r="L145" s="14">
        <v>30</v>
      </c>
      <c r="M145" s="17">
        <v>1095513.05</v>
      </c>
      <c r="N145" s="15">
        <f t="shared" si="14"/>
        <v>30</v>
      </c>
      <c r="O145" s="21">
        <f t="shared" si="15"/>
        <v>1095513.05</v>
      </c>
      <c r="P145" s="14">
        <v>75</v>
      </c>
      <c r="Q145" s="17">
        <v>2257365</v>
      </c>
      <c r="R145" s="14"/>
      <c r="S145" s="17">
        <v>0</v>
      </c>
      <c r="T145" s="15">
        <f t="shared" si="18"/>
        <v>75</v>
      </c>
      <c r="U145" s="21">
        <f t="shared" si="19"/>
        <v>2257365</v>
      </c>
      <c r="V145" s="17">
        <v>0</v>
      </c>
      <c r="W145" s="17">
        <v>0</v>
      </c>
      <c r="X145" s="17">
        <v>1080801.95</v>
      </c>
      <c r="Y145" s="17">
        <v>0</v>
      </c>
      <c r="Z145" s="17">
        <v>0</v>
      </c>
      <c r="AA145" s="14">
        <v>105</v>
      </c>
      <c r="AB145" s="34">
        <v>4433680</v>
      </c>
      <c r="AC145" s="20">
        <f t="shared" si="16"/>
        <v>105</v>
      </c>
      <c r="AD145" s="22">
        <f t="shared" si="17"/>
        <v>4433680</v>
      </c>
      <c r="AE145" s="32" t="s">
        <v>421</v>
      </c>
      <c r="AF145" s="14"/>
    </row>
    <row r="146" spans="1:32" x14ac:dyDescent="0.2">
      <c r="A146" s="27">
        <v>8450</v>
      </c>
      <c r="B146" s="82" t="s">
        <v>764</v>
      </c>
      <c r="C146" s="14"/>
      <c r="D146" s="17">
        <v>0</v>
      </c>
      <c r="E146" s="14"/>
      <c r="F146" s="17">
        <v>0</v>
      </c>
      <c r="G146" s="14"/>
      <c r="H146" s="17">
        <v>0</v>
      </c>
      <c r="I146" s="17">
        <v>0</v>
      </c>
      <c r="J146" s="14"/>
      <c r="K146" s="17">
        <v>0</v>
      </c>
      <c r="L146" s="14">
        <v>41</v>
      </c>
      <c r="M146" s="17">
        <v>1237208.68</v>
      </c>
      <c r="N146" s="15">
        <f t="shared" si="14"/>
        <v>41</v>
      </c>
      <c r="O146" s="21">
        <f t="shared" si="15"/>
        <v>1237208.68</v>
      </c>
      <c r="P146" s="14">
        <v>128</v>
      </c>
      <c r="Q146" s="17">
        <v>3012238.8</v>
      </c>
      <c r="R146" s="14"/>
      <c r="S146" s="17">
        <v>0</v>
      </c>
      <c r="T146" s="15">
        <f t="shared" si="18"/>
        <v>128</v>
      </c>
      <c r="U146" s="21">
        <f t="shared" si="19"/>
        <v>3012238.8</v>
      </c>
      <c r="V146" s="17">
        <v>0</v>
      </c>
      <c r="W146" s="17">
        <v>0</v>
      </c>
      <c r="X146" s="17">
        <v>1380091</v>
      </c>
      <c r="Y146" s="17">
        <v>0</v>
      </c>
      <c r="Z146" s="17">
        <v>0</v>
      </c>
      <c r="AA146" s="14">
        <v>169</v>
      </c>
      <c r="AB146" s="34">
        <v>5629538.4799999995</v>
      </c>
      <c r="AC146" s="20">
        <f t="shared" si="16"/>
        <v>169</v>
      </c>
      <c r="AD146" s="22">
        <f t="shared" si="17"/>
        <v>5629538.4799999995</v>
      </c>
      <c r="AE146" s="32" t="s">
        <v>422</v>
      </c>
      <c r="AF146" s="14"/>
    </row>
    <row r="147" spans="1:32" x14ac:dyDescent="0.2">
      <c r="A147" s="27">
        <v>8460</v>
      </c>
      <c r="B147" s="82" t="s">
        <v>764</v>
      </c>
      <c r="C147" s="14"/>
      <c r="D147" s="17">
        <v>0</v>
      </c>
      <c r="E147" s="14"/>
      <c r="F147" s="17">
        <v>0</v>
      </c>
      <c r="G147" s="14"/>
      <c r="H147" s="17">
        <v>0</v>
      </c>
      <c r="I147" s="17">
        <v>0</v>
      </c>
      <c r="J147" s="14"/>
      <c r="K147" s="17">
        <v>0</v>
      </c>
      <c r="L147" s="14">
        <v>36</v>
      </c>
      <c r="M147" s="17">
        <v>1204352.5900000001</v>
      </c>
      <c r="N147" s="15">
        <f t="shared" si="14"/>
        <v>36</v>
      </c>
      <c r="O147" s="21">
        <f t="shared" si="15"/>
        <v>1204352.5900000001</v>
      </c>
      <c r="P147" s="14">
        <v>52</v>
      </c>
      <c r="Q147" s="17">
        <v>889146.72</v>
      </c>
      <c r="R147" s="14"/>
      <c r="S147" s="17">
        <v>0</v>
      </c>
      <c r="T147" s="15">
        <f t="shared" si="18"/>
        <v>52</v>
      </c>
      <c r="U147" s="21">
        <f t="shared" si="19"/>
        <v>889146.72</v>
      </c>
      <c r="V147" s="17">
        <v>0</v>
      </c>
      <c r="W147" s="17">
        <v>0</v>
      </c>
      <c r="X147" s="17">
        <v>661105.05000000005</v>
      </c>
      <c r="Y147" s="17">
        <v>0</v>
      </c>
      <c r="Z147" s="17">
        <v>0</v>
      </c>
      <c r="AA147" s="14">
        <v>88</v>
      </c>
      <c r="AB147" s="34">
        <v>2754604.3600000003</v>
      </c>
      <c r="AC147" s="20">
        <f t="shared" si="16"/>
        <v>88</v>
      </c>
      <c r="AD147" s="22">
        <f t="shared" si="17"/>
        <v>2754604.3600000003</v>
      </c>
      <c r="AE147" s="32" t="s">
        <v>423</v>
      </c>
      <c r="AF147" s="14"/>
    </row>
    <row r="148" spans="1:32" x14ac:dyDescent="0.2">
      <c r="A148" s="27">
        <v>8470</v>
      </c>
      <c r="B148" s="82" t="s">
        <v>764</v>
      </c>
      <c r="C148" s="14"/>
      <c r="D148" s="17">
        <v>0</v>
      </c>
      <c r="E148" s="14"/>
      <c r="F148" s="17">
        <v>0</v>
      </c>
      <c r="G148" s="14"/>
      <c r="H148" s="17">
        <v>0</v>
      </c>
      <c r="I148" s="17">
        <v>0</v>
      </c>
      <c r="J148" s="14"/>
      <c r="K148" s="17">
        <v>0</v>
      </c>
      <c r="L148" s="14">
        <v>8</v>
      </c>
      <c r="M148" s="17">
        <v>245353.93</v>
      </c>
      <c r="N148" s="15">
        <f t="shared" si="14"/>
        <v>8</v>
      </c>
      <c r="O148" s="21">
        <f t="shared" si="15"/>
        <v>245353.93</v>
      </c>
      <c r="P148" s="14"/>
      <c r="Q148" s="17">
        <v>20500</v>
      </c>
      <c r="R148" s="14"/>
      <c r="S148" s="17">
        <v>0</v>
      </c>
      <c r="T148" s="15">
        <f t="shared" si="18"/>
        <v>0</v>
      </c>
      <c r="U148" s="21">
        <f t="shared" si="19"/>
        <v>20500</v>
      </c>
      <c r="V148" s="17">
        <v>0</v>
      </c>
      <c r="W148" s="17">
        <v>0</v>
      </c>
      <c r="X148" s="17">
        <v>95504</v>
      </c>
      <c r="Y148" s="17">
        <v>0</v>
      </c>
      <c r="Z148" s="17">
        <v>0</v>
      </c>
      <c r="AA148" s="14">
        <v>8</v>
      </c>
      <c r="AB148" s="34">
        <v>361357.93</v>
      </c>
      <c r="AC148" s="20">
        <f t="shared" si="16"/>
        <v>8</v>
      </c>
      <c r="AD148" s="22">
        <f t="shared" si="17"/>
        <v>361357.93</v>
      </c>
      <c r="AE148" s="32" t="s">
        <v>424</v>
      </c>
      <c r="AF148" s="14"/>
    </row>
    <row r="149" spans="1:32" x14ac:dyDescent="0.2">
      <c r="A149" s="27">
        <v>8480</v>
      </c>
      <c r="B149" s="82" t="s">
        <v>764</v>
      </c>
      <c r="C149" s="14"/>
      <c r="D149" s="17">
        <v>0</v>
      </c>
      <c r="E149" s="14"/>
      <c r="F149" s="17">
        <v>0</v>
      </c>
      <c r="G149" s="14"/>
      <c r="H149" s="17">
        <v>0</v>
      </c>
      <c r="I149" s="17">
        <v>0</v>
      </c>
      <c r="J149" s="14"/>
      <c r="K149" s="17">
        <v>0</v>
      </c>
      <c r="L149" s="14">
        <v>23</v>
      </c>
      <c r="M149" s="17">
        <v>613933</v>
      </c>
      <c r="N149" s="15">
        <f t="shared" si="14"/>
        <v>23</v>
      </c>
      <c r="O149" s="21">
        <f t="shared" si="15"/>
        <v>613933</v>
      </c>
      <c r="P149" s="14">
        <v>6</v>
      </c>
      <c r="Q149" s="17">
        <v>102520</v>
      </c>
      <c r="R149" s="14"/>
      <c r="S149" s="17">
        <v>0</v>
      </c>
      <c r="T149" s="15">
        <f t="shared" si="18"/>
        <v>6</v>
      </c>
      <c r="U149" s="21">
        <f t="shared" si="19"/>
        <v>102520</v>
      </c>
      <c r="V149" s="17">
        <v>0</v>
      </c>
      <c r="W149" s="17">
        <v>0</v>
      </c>
      <c r="X149" s="17">
        <v>173253</v>
      </c>
      <c r="Y149" s="17">
        <v>0</v>
      </c>
      <c r="Z149" s="17">
        <v>0</v>
      </c>
      <c r="AA149" s="14">
        <v>29</v>
      </c>
      <c r="AB149" s="34">
        <v>889706</v>
      </c>
      <c r="AC149" s="20">
        <f t="shared" si="16"/>
        <v>29</v>
      </c>
      <c r="AD149" s="22">
        <f t="shared" si="17"/>
        <v>889706</v>
      </c>
      <c r="AE149" s="32" t="s">
        <v>425</v>
      </c>
      <c r="AF149" s="14"/>
    </row>
    <row r="150" spans="1:32" x14ac:dyDescent="0.2">
      <c r="A150" s="27">
        <v>8490</v>
      </c>
      <c r="B150" s="82" t="s">
        <v>764</v>
      </c>
      <c r="C150" s="14"/>
      <c r="D150" s="17">
        <v>0</v>
      </c>
      <c r="E150" s="14"/>
      <c r="F150" s="17">
        <v>0</v>
      </c>
      <c r="G150" s="14"/>
      <c r="H150" s="17">
        <v>0</v>
      </c>
      <c r="I150" s="17">
        <v>0</v>
      </c>
      <c r="J150" s="14"/>
      <c r="K150" s="17">
        <v>0</v>
      </c>
      <c r="L150" s="14">
        <v>306</v>
      </c>
      <c r="M150" s="17">
        <v>27463155.899999999</v>
      </c>
      <c r="N150" s="15">
        <f t="shared" si="14"/>
        <v>306</v>
      </c>
      <c r="O150" s="21">
        <f t="shared" si="15"/>
        <v>27463155.899999999</v>
      </c>
      <c r="P150" s="14"/>
      <c r="Q150" s="17">
        <v>0</v>
      </c>
      <c r="R150" s="14"/>
      <c r="S150" s="17">
        <v>0</v>
      </c>
      <c r="T150" s="15">
        <f t="shared" si="18"/>
        <v>0</v>
      </c>
      <c r="U150" s="21">
        <f t="shared" si="19"/>
        <v>0</v>
      </c>
      <c r="V150" s="17">
        <v>0</v>
      </c>
      <c r="W150" s="17">
        <v>0</v>
      </c>
      <c r="X150" s="17">
        <v>4949149.91</v>
      </c>
      <c r="Y150" s="17">
        <v>0</v>
      </c>
      <c r="Z150" s="17">
        <v>0</v>
      </c>
      <c r="AA150" s="14">
        <v>306</v>
      </c>
      <c r="AB150" s="34">
        <v>32412305.809999999</v>
      </c>
      <c r="AC150" s="20">
        <f t="shared" si="16"/>
        <v>306</v>
      </c>
      <c r="AD150" s="22">
        <f t="shared" si="17"/>
        <v>32412305.809999999</v>
      </c>
      <c r="AE150" s="32" t="s">
        <v>426</v>
      </c>
      <c r="AF150" s="14"/>
    </row>
    <row r="151" spans="1:32" x14ac:dyDescent="0.2">
      <c r="A151" s="27">
        <v>8500</v>
      </c>
      <c r="B151" s="82" t="s">
        <v>248</v>
      </c>
      <c r="C151" s="14"/>
      <c r="D151" s="17">
        <v>0</v>
      </c>
      <c r="E151" s="14"/>
      <c r="F151" s="17">
        <v>0</v>
      </c>
      <c r="G151" s="14"/>
      <c r="H151" s="17">
        <v>0</v>
      </c>
      <c r="I151" s="17">
        <v>0</v>
      </c>
      <c r="J151" s="14">
        <v>1</v>
      </c>
      <c r="K151" s="17">
        <v>84157.1</v>
      </c>
      <c r="L151" s="14">
        <v>46</v>
      </c>
      <c r="M151" s="17">
        <v>1040667.72</v>
      </c>
      <c r="N151" s="15">
        <f t="shared" si="14"/>
        <v>47</v>
      </c>
      <c r="O151" s="21">
        <f t="shared" si="15"/>
        <v>1124824.82</v>
      </c>
      <c r="P151" s="14"/>
      <c r="Q151" s="17">
        <v>100814.84999999999</v>
      </c>
      <c r="R151" s="14"/>
      <c r="S151" s="17">
        <v>0</v>
      </c>
      <c r="T151" s="15">
        <f t="shared" si="18"/>
        <v>0</v>
      </c>
      <c r="U151" s="21">
        <f t="shared" si="19"/>
        <v>100814.84999999999</v>
      </c>
      <c r="V151" s="17">
        <v>0</v>
      </c>
      <c r="W151" s="17">
        <v>0</v>
      </c>
      <c r="X151" s="17">
        <v>403469.26</v>
      </c>
      <c r="Y151" s="17">
        <v>0</v>
      </c>
      <c r="Z151" s="17">
        <v>0</v>
      </c>
      <c r="AA151" s="14">
        <v>209</v>
      </c>
      <c r="AB151" s="34">
        <v>9287315.8599999994</v>
      </c>
      <c r="AC151" s="20">
        <f t="shared" si="16"/>
        <v>47</v>
      </c>
      <c r="AD151" s="22">
        <f t="shared" si="17"/>
        <v>1629108.9300000002</v>
      </c>
      <c r="AE151" s="32" t="s">
        <v>427</v>
      </c>
      <c r="AF151" s="14"/>
    </row>
    <row r="152" spans="1:32" x14ac:dyDescent="0.2">
      <c r="A152" s="27">
        <v>8500</v>
      </c>
      <c r="B152" s="82" t="s">
        <v>780</v>
      </c>
      <c r="C152" s="14"/>
      <c r="D152" s="17">
        <v>0</v>
      </c>
      <c r="E152" s="14"/>
      <c r="F152" s="17">
        <v>0</v>
      </c>
      <c r="G152" s="14"/>
      <c r="H152" s="17">
        <v>0</v>
      </c>
      <c r="I152" s="17">
        <v>0</v>
      </c>
      <c r="J152" s="14"/>
      <c r="K152" s="17">
        <v>0</v>
      </c>
      <c r="L152" s="14">
        <v>22</v>
      </c>
      <c r="M152" s="17">
        <v>436243.52</v>
      </c>
      <c r="N152" s="15">
        <f t="shared" si="14"/>
        <v>22</v>
      </c>
      <c r="O152" s="21">
        <f t="shared" si="15"/>
        <v>436243.52</v>
      </c>
      <c r="P152" s="14">
        <v>13</v>
      </c>
      <c r="Q152" s="17">
        <v>0</v>
      </c>
      <c r="R152" s="14"/>
      <c r="S152" s="17">
        <v>0</v>
      </c>
      <c r="T152" s="15">
        <f t="shared" si="18"/>
        <v>13</v>
      </c>
      <c r="U152" s="21">
        <f t="shared" si="19"/>
        <v>0</v>
      </c>
      <c r="V152" s="17">
        <v>0</v>
      </c>
      <c r="W152" s="17">
        <v>0</v>
      </c>
      <c r="X152" s="17">
        <v>120875.55</v>
      </c>
      <c r="Y152" s="17">
        <v>0</v>
      </c>
      <c r="Z152" s="17">
        <v>0</v>
      </c>
      <c r="AA152" s="14"/>
      <c r="AB152" s="34"/>
      <c r="AC152" s="20">
        <f t="shared" si="16"/>
        <v>35</v>
      </c>
      <c r="AD152" s="22">
        <f t="shared" si="17"/>
        <v>557119.07000000007</v>
      </c>
      <c r="AE152" s="32"/>
      <c r="AF152" s="14"/>
    </row>
    <row r="153" spans="1:32" x14ac:dyDescent="0.2">
      <c r="A153" s="27">
        <v>8500</v>
      </c>
      <c r="B153" s="82" t="s">
        <v>766</v>
      </c>
      <c r="C153" s="14"/>
      <c r="D153" s="17">
        <v>0</v>
      </c>
      <c r="E153" s="14"/>
      <c r="F153" s="17">
        <v>0</v>
      </c>
      <c r="G153" s="14"/>
      <c r="H153" s="17">
        <v>19567.14</v>
      </c>
      <c r="I153" s="17">
        <v>12949.67</v>
      </c>
      <c r="J153" s="14"/>
      <c r="K153" s="17">
        <v>0</v>
      </c>
      <c r="L153" s="14">
        <v>11</v>
      </c>
      <c r="M153" s="17">
        <v>903471.58</v>
      </c>
      <c r="N153" s="15">
        <f t="shared" si="14"/>
        <v>11</v>
      </c>
      <c r="O153" s="21">
        <f t="shared" si="15"/>
        <v>935988.39</v>
      </c>
      <c r="P153" s="14"/>
      <c r="Q153" s="17">
        <v>55619.75</v>
      </c>
      <c r="R153" s="14"/>
      <c r="S153" s="17">
        <v>0</v>
      </c>
      <c r="T153" s="15">
        <f t="shared" si="18"/>
        <v>0</v>
      </c>
      <c r="U153" s="21">
        <f t="shared" si="19"/>
        <v>55619.75</v>
      </c>
      <c r="V153" s="17">
        <v>0</v>
      </c>
      <c r="W153" s="17">
        <v>0</v>
      </c>
      <c r="X153" s="17">
        <v>307393.25</v>
      </c>
      <c r="Y153" s="17">
        <v>0</v>
      </c>
      <c r="Z153" s="17">
        <v>0</v>
      </c>
      <c r="AA153" s="14"/>
      <c r="AB153" s="34"/>
      <c r="AC153" s="20">
        <f t="shared" si="16"/>
        <v>11</v>
      </c>
      <c r="AD153" s="22">
        <f t="shared" si="17"/>
        <v>1299001.3900000001</v>
      </c>
      <c r="AE153" s="32"/>
      <c r="AF153" s="14"/>
    </row>
    <row r="154" spans="1:32" x14ac:dyDescent="0.2">
      <c r="A154" s="27">
        <v>8500</v>
      </c>
      <c r="B154" s="82" t="s">
        <v>781</v>
      </c>
      <c r="C154" s="14"/>
      <c r="D154" s="17">
        <v>0</v>
      </c>
      <c r="E154" s="14"/>
      <c r="F154" s="17">
        <v>0</v>
      </c>
      <c r="G154" s="14"/>
      <c r="H154" s="17">
        <v>0</v>
      </c>
      <c r="I154" s="17">
        <v>0</v>
      </c>
      <c r="J154" s="14"/>
      <c r="K154" s="17">
        <v>0</v>
      </c>
      <c r="L154" s="14"/>
      <c r="M154" s="17">
        <v>0</v>
      </c>
      <c r="N154" s="15">
        <f t="shared" si="14"/>
        <v>0</v>
      </c>
      <c r="O154" s="21">
        <f t="shared" si="15"/>
        <v>0</v>
      </c>
      <c r="P154" s="14">
        <v>5</v>
      </c>
      <c r="Q154" s="17">
        <v>153940.32</v>
      </c>
      <c r="R154" s="14"/>
      <c r="S154" s="17">
        <v>0</v>
      </c>
      <c r="T154" s="15">
        <f t="shared" si="18"/>
        <v>5</v>
      </c>
      <c r="U154" s="21">
        <f t="shared" si="19"/>
        <v>153940.32</v>
      </c>
      <c r="V154" s="17">
        <v>0</v>
      </c>
      <c r="W154" s="17">
        <v>0</v>
      </c>
      <c r="X154" s="17">
        <v>50800.3</v>
      </c>
      <c r="Y154" s="17">
        <v>0</v>
      </c>
      <c r="Z154" s="17">
        <v>0</v>
      </c>
      <c r="AA154" s="14"/>
      <c r="AB154" s="34"/>
      <c r="AC154" s="20">
        <f t="shared" si="16"/>
        <v>5</v>
      </c>
      <c r="AD154" s="22">
        <f t="shared" si="17"/>
        <v>204740.62</v>
      </c>
      <c r="AE154" s="32"/>
      <c r="AF154" s="14"/>
    </row>
    <row r="155" spans="1:32" x14ac:dyDescent="0.2">
      <c r="A155" s="27">
        <v>8500</v>
      </c>
      <c r="B155" s="82" t="s">
        <v>782</v>
      </c>
      <c r="C155" s="14"/>
      <c r="D155" s="17">
        <v>0</v>
      </c>
      <c r="E155" s="14"/>
      <c r="F155" s="17">
        <v>0</v>
      </c>
      <c r="G155" s="14">
        <v>24</v>
      </c>
      <c r="H155" s="17">
        <v>488245.95</v>
      </c>
      <c r="I155" s="17">
        <v>743852.05</v>
      </c>
      <c r="J155" s="14"/>
      <c r="K155" s="17">
        <v>0</v>
      </c>
      <c r="L155" s="14">
        <v>60</v>
      </c>
      <c r="M155" s="17">
        <v>1932906.06</v>
      </c>
      <c r="N155" s="15">
        <f t="shared" si="14"/>
        <v>84</v>
      </c>
      <c r="O155" s="21">
        <f t="shared" si="15"/>
        <v>3165004.0600000005</v>
      </c>
      <c r="P155" s="14">
        <v>27</v>
      </c>
      <c r="Q155" s="17">
        <v>1069837.03</v>
      </c>
      <c r="R155" s="14"/>
      <c r="S155" s="17">
        <v>0</v>
      </c>
      <c r="T155" s="15">
        <f t="shared" si="18"/>
        <v>27</v>
      </c>
      <c r="U155" s="21">
        <f t="shared" si="19"/>
        <v>1069837.03</v>
      </c>
      <c r="V155" s="17">
        <v>0</v>
      </c>
      <c r="W155" s="17">
        <v>0</v>
      </c>
      <c r="X155" s="17">
        <v>1362504.76</v>
      </c>
      <c r="Y155" s="17">
        <v>0</v>
      </c>
      <c r="Z155" s="17">
        <v>0</v>
      </c>
      <c r="AA155" s="14"/>
      <c r="AB155" s="34"/>
      <c r="AC155" s="20">
        <f t="shared" si="16"/>
        <v>111</v>
      </c>
      <c r="AD155" s="22">
        <f t="shared" si="17"/>
        <v>5597345.8500000006</v>
      </c>
      <c r="AE155" s="32"/>
      <c r="AF155" s="14"/>
    </row>
    <row r="156" spans="1:32" x14ac:dyDescent="0.2">
      <c r="A156" s="27">
        <v>8520</v>
      </c>
      <c r="B156" s="82" t="s">
        <v>764</v>
      </c>
      <c r="C156" s="14"/>
      <c r="D156" s="17">
        <v>0</v>
      </c>
      <c r="E156" s="14"/>
      <c r="F156" s="17">
        <v>0</v>
      </c>
      <c r="G156" s="14"/>
      <c r="H156" s="17">
        <v>0</v>
      </c>
      <c r="I156" s="17">
        <v>0</v>
      </c>
      <c r="J156" s="14"/>
      <c r="K156" s="17">
        <v>0</v>
      </c>
      <c r="L156" s="14">
        <v>51</v>
      </c>
      <c r="M156" s="17">
        <v>2299466.4700000002</v>
      </c>
      <c r="N156" s="15">
        <f t="shared" si="14"/>
        <v>51</v>
      </c>
      <c r="O156" s="21">
        <f t="shared" si="15"/>
        <v>2299466.4700000002</v>
      </c>
      <c r="P156" s="14">
        <v>143</v>
      </c>
      <c r="Q156" s="17">
        <v>3245102.85</v>
      </c>
      <c r="R156" s="14"/>
      <c r="S156" s="17">
        <v>0</v>
      </c>
      <c r="T156" s="15">
        <f t="shared" si="18"/>
        <v>143</v>
      </c>
      <c r="U156" s="21">
        <f t="shared" si="19"/>
        <v>3245102.85</v>
      </c>
      <c r="V156" s="17">
        <v>0</v>
      </c>
      <c r="W156" s="17">
        <v>0</v>
      </c>
      <c r="X156" s="17">
        <v>1715517.75</v>
      </c>
      <c r="Y156" s="17">
        <v>0</v>
      </c>
      <c r="Z156" s="17">
        <v>0</v>
      </c>
      <c r="AA156" s="14">
        <v>194</v>
      </c>
      <c r="AB156" s="34">
        <v>7260087.0700000003</v>
      </c>
      <c r="AC156" s="20">
        <f t="shared" si="16"/>
        <v>194</v>
      </c>
      <c r="AD156" s="22">
        <f t="shared" si="17"/>
        <v>7260087.0700000003</v>
      </c>
      <c r="AE156" s="32" t="s">
        <v>428</v>
      </c>
      <c r="AF156" s="14"/>
    </row>
    <row r="157" spans="1:32" x14ac:dyDescent="0.2">
      <c r="A157" s="27">
        <v>8570</v>
      </c>
      <c r="B157" s="82" t="s">
        <v>748</v>
      </c>
      <c r="C157" s="14"/>
      <c r="D157" s="17">
        <v>0</v>
      </c>
      <c r="E157" s="14"/>
      <c r="F157" s="17">
        <v>0</v>
      </c>
      <c r="G157" s="14"/>
      <c r="H157" s="17">
        <v>0</v>
      </c>
      <c r="I157" s="17">
        <v>0</v>
      </c>
      <c r="J157" s="14">
        <v>1</v>
      </c>
      <c r="K157" s="17">
        <v>91359.11</v>
      </c>
      <c r="L157" s="14">
        <v>57</v>
      </c>
      <c r="M157" s="17">
        <v>2116497.36</v>
      </c>
      <c r="N157" s="15">
        <f t="shared" si="14"/>
        <v>58</v>
      </c>
      <c r="O157" s="21">
        <f t="shared" si="15"/>
        <v>2207856.4699999997</v>
      </c>
      <c r="P157" s="14">
        <v>83</v>
      </c>
      <c r="Q157" s="17">
        <v>1917854.06</v>
      </c>
      <c r="R157" s="14"/>
      <c r="S157" s="17">
        <v>0</v>
      </c>
      <c r="T157" s="15">
        <f t="shared" si="18"/>
        <v>83</v>
      </c>
      <c r="U157" s="21">
        <f t="shared" si="19"/>
        <v>1917854.06</v>
      </c>
      <c r="V157" s="17">
        <v>0</v>
      </c>
      <c r="W157" s="17">
        <v>0</v>
      </c>
      <c r="X157" s="17">
        <v>1306326.73</v>
      </c>
      <c r="Y157" s="17">
        <v>0</v>
      </c>
      <c r="Z157" s="17">
        <v>0</v>
      </c>
      <c r="AA157" s="14">
        <v>141</v>
      </c>
      <c r="AB157" s="34">
        <v>5432037.2599999998</v>
      </c>
      <c r="AC157" s="20">
        <f t="shared" si="16"/>
        <v>141</v>
      </c>
      <c r="AD157" s="22">
        <f t="shared" si="17"/>
        <v>5432037.2599999998</v>
      </c>
      <c r="AE157" s="32" t="s">
        <v>429</v>
      </c>
      <c r="AF157" s="14"/>
    </row>
    <row r="158" spans="1:32" x14ac:dyDescent="0.2">
      <c r="A158" s="27">
        <v>8620</v>
      </c>
      <c r="B158" s="82" t="s">
        <v>738</v>
      </c>
      <c r="C158" s="14"/>
      <c r="D158" s="17">
        <v>0</v>
      </c>
      <c r="E158" s="14"/>
      <c r="F158" s="17">
        <v>0</v>
      </c>
      <c r="G158" s="14"/>
      <c r="H158" s="17">
        <v>0</v>
      </c>
      <c r="I158" s="17">
        <v>0</v>
      </c>
      <c r="J158" s="14">
        <v>1</v>
      </c>
      <c r="K158" s="17">
        <v>103926.42</v>
      </c>
      <c r="L158" s="14">
        <v>52</v>
      </c>
      <c r="M158" s="17">
        <v>1911839.58</v>
      </c>
      <c r="N158" s="15">
        <f t="shared" si="14"/>
        <v>53</v>
      </c>
      <c r="O158" s="21">
        <f t="shared" si="15"/>
        <v>2015766</v>
      </c>
      <c r="P158" s="14"/>
      <c r="Q158" s="17">
        <v>0</v>
      </c>
      <c r="R158" s="14"/>
      <c r="S158" s="17">
        <v>0</v>
      </c>
      <c r="T158" s="15">
        <f t="shared" si="18"/>
        <v>0</v>
      </c>
      <c r="U158" s="21">
        <f t="shared" si="19"/>
        <v>0</v>
      </c>
      <c r="V158" s="17">
        <v>26000</v>
      </c>
      <c r="W158" s="17">
        <v>0</v>
      </c>
      <c r="X158" s="17">
        <v>593986.5</v>
      </c>
      <c r="Y158" s="17">
        <v>0</v>
      </c>
      <c r="Z158" s="17">
        <v>0</v>
      </c>
      <c r="AA158" s="14">
        <v>53</v>
      </c>
      <c r="AB158" s="34">
        <v>2635752.5</v>
      </c>
      <c r="AC158" s="20">
        <f t="shared" si="16"/>
        <v>53</v>
      </c>
      <c r="AD158" s="22">
        <f t="shared" si="17"/>
        <v>2635752.5</v>
      </c>
      <c r="AE158" s="32" t="s">
        <v>430</v>
      </c>
      <c r="AF158" s="14"/>
    </row>
    <row r="159" spans="1:32" x14ac:dyDescent="0.2">
      <c r="A159" s="27">
        <v>8630</v>
      </c>
      <c r="B159" s="82" t="s">
        <v>783</v>
      </c>
      <c r="C159" s="14"/>
      <c r="D159" s="17">
        <v>0</v>
      </c>
      <c r="E159" s="14"/>
      <c r="F159" s="17">
        <v>0</v>
      </c>
      <c r="G159" s="14"/>
      <c r="H159" s="17">
        <v>0</v>
      </c>
      <c r="I159" s="17">
        <v>0</v>
      </c>
      <c r="J159" s="14">
        <v>1</v>
      </c>
      <c r="K159" s="17">
        <v>93186.3</v>
      </c>
      <c r="L159" s="14">
        <v>33</v>
      </c>
      <c r="M159" s="17">
        <v>1511443.38</v>
      </c>
      <c r="N159" s="15">
        <f t="shared" si="14"/>
        <v>34</v>
      </c>
      <c r="O159" s="21">
        <f t="shared" si="15"/>
        <v>1604629.68</v>
      </c>
      <c r="P159" s="14"/>
      <c r="Q159" s="17">
        <v>0</v>
      </c>
      <c r="R159" s="14"/>
      <c r="S159" s="17">
        <v>0</v>
      </c>
      <c r="T159" s="15">
        <f t="shared" si="18"/>
        <v>0</v>
      </c>
      <c r="U159" s="21">
        <f t="shared" si="19"/>
        <v>0</v>
      </c>
      <c r="V159" s="17">
        <v>16485.47</v>
      </c>
      <c r="W159" s="17">
        <v>0</v>
      </c>
      <c r="X159" s="17">
        <v>445850.32</v>
      </c>
      <c r="Y159" s="17">
        <v>0</v>
      </c>
      <c r="Z159" s="17">
        <v>0</v>
      </c>
      <c r="AA159" s="14">
        <v>34</v>
      </c>
      <c r="AB159" s="34">
        <v>2066965.47</v>
      </c>
      <c r="AC159" s="20">
        <f t="shared" si="16"/>
        <v>34</v>
      </c>
      <c r="AD159" s="22">
        <f t="shared" si="17"/>
        <v>2066965.47</v>
      </c>
      <c r="AE159" s="32" t="s">
        <v>431</v>
      </c>
      <c r="AF159" s="14"/>
    </row>
    <row r="160" spans="1:32" s="18" customFormat="1" x14ac:dyDescent="0.2">
      <c r="A160" s="129">
        <v>8650</v>
      </c>
      <c r="B160" s="82" t="s">
        <v>734</v>
      </c>
      <c r="C160" s="20"/>
      <c r="D160" s="22">
        <v>0</v>
      </c>
      <c r="E160" s="20"/>
      <c r="F160" s="22">
        <v>0</v>
      </c>
      <c r="G160" s="20"/>
      <c r="H160" s="22">
        <v>0</v>
      </c>
      <c r="I160" s="22">
        <v>0</v>
      </c>
      <c r="J160" s="20"/>
      <c r="K160" s="22">
        <v>0</v>
      </c>
      <c r="L160" s="20">
        <v>3</v>
      </c>
      <c r="M160" s="22">
        <v>139457.25</v>
      </c>
      <c r="N160" s="20">
        <f t="shared" si="14"/>
        <v>3</v>
      </c>
      <c r="O160" s="22">
        <f t="shared" si="15"/>
        <v>139457.25</v>
      </c>
      <c r="P160" s="20"/>
      <c r="Q160" s="22">
        <v>0</v>
      </c>
      <c r="R160" s="20"/>
      <c r="S160" s="22">
        <v>0</v>
      </c>
      <c r="T160" s="20">
        <f t="shared" si="18"/>
        <v>0</v>
      </c>
      <c r="U160" s="22">
        <f t="shared" si="19"/>
        <v>0</v>
      </c>
      <c r="V160" s="22">
        <v>5241.24</v>
      </c>
      <c r="W160" s="22">
        <v>0</v>
      </c>
      <c r="X160" s="22">
        <v>40510.07</v>
      </c>
      <c r="Y160" s="22">
        <v>0</v>
      </c>
      <c r="Z160" s="22">
        <v>0</v>
      </c>
      <c r="AA160" s="20">
        <v>3</v>
      </c>
      <c r="AB160" s="130">
        <v>185208.56</v>
      </c>
      <c r="AC160" s="20">
        <f t="shared" si="16"/>
        <v>3</v>
      </c>
      <c r="AD160" s="22">
        <f t="shared" si="17"/>
        <v>185208.56</v>
      </c>
      <c r="AE160" s="131" t="s">
        <v>432</v>
      </c>
      <c r="AF160" s="20"/>
    </row>
    <row r="161" spans="1:32" x14ac:dyDescent="0.2">
      <c r="A161" s="27">
        <v>8755</v>
      </c>
      <c r="B161" s="82" t="s">
        <v>738</v>
      </c>
      <c r="C161" s="14"/>
      <c r="D161" s="17">
        <v>0</v>
      </c>
      <c r="E161" s="14"/>
      <c r="F161" s="17">
        <v>0</v>
      </c>
      <c r="G161" s="14"/>
      <c r="H161" s="17">
        <v>0</v>
      </c>
      <c r="I161" s="17">
        <v>0</v>
      </c>
      <c r="J161" s="14">
        <v>1</v>
      </c>
      <c r="K161" s="17">
        <v>90425.86</v>
      </c>
      <c r="L161" s="14">
        <v>102</v>
      </c>
      <c r="M161" s="17">
        <v>5333749.6099999994</v>
      </c>
      <c r="N161" s="15">
        <f t="shared" si="14"/>
        <v>103</v>
      </c>
      <c r="O161" s="21">
        <f t="shared" si="15"/>
        <v>5424175.4699999997</v>
      </c>
      <c r="P161" s="14">
        <v>3</v>
      </c>
      <c r="Q161" s="17">
        <v>101176.66</v>
      </c>
      <c r="R161" s="14"/>
      <c r="S161" s="17">
        <v>0</v>
      </c>
      <c r="T161" s="15">
        <f t="shared" si="18"/>
        <v>3</v>
      </c>
      <c r="U161" s="21">
        <f t="shared" si="19"/>
        <v>101176.66</v>
      </c>
      <c r="V161" s="17">
        <v>65226.6</v>
      </c>
      <c r="W161" s="17">
        <v>0</v>
      </c>
      <c r="X161" s="17">
        <v>1494371.55</v>
      </c>
      <c r="Y161" s="17">
        <v>0</v>
      </c>
      <c r="Z161" s="17">
        <v>0</v>
      </c>
      <c r="AA161" s="14">
        <v>106</v>
      </c>
      <c r="AB161" s="34">
        <v>7084950.2800000012</v>
      </c>
      <c r="AC161" s="20">
        <f t="shared" si="16"/>
        <v>106</v>
      </c>
      <c r="AD161" s="22">
        <f t="shared" si="17"/>
        <v>7084950.2799999993</v>
      </c>
      <c r="AE161" s="32" t="s">
        <v>433</v>
      </c>
      <c r="AF161" s="14"/>
    </row>
    <row r="162" spans="1:32" x14ac:dyDescent="0.2">
      <c r="A162" s="27">
        <v>8775</v>
      </c>
      <c r="B162" s="82" t="s">
        <v>768</v>
      </c>
      <c r="C162" s="14"/>
      <c r="D162" s="17">
        <v>0</v>
      </c>
      <c r="E162" s="14"/>
      <c r="F162" s="17">
        <v>0</v>
      </c>
      <c r="G162" s="14"/>
      <c r="H162" s="17">
        <v>0</v>
      </c>
      <c r="I162" s="17">
        <v>0</v>
      </c>
      <c r="J162" s="14">
        <v>1</v>
      </c>
      <c r="K162" s="17">
        <v>86965.2</v>
      </c>
      <c r="L162" s="14">
        <v>48</v>
      </c>
      <c r="M162" s="17">
        <v>1734956.13</v>
      </c>
      <c r="N162" s="15">
        <f t="shared" si="14"/>
        <v>49</v>
      </c>
      <c r="O162" s="21">
        <f t="shared" si="15"/>
        <v>1821921.3299999998</v>
      </c>
      <c r="P162" s="14"/>
      <c r="Q162" s="17">
        <v>0</v>
      </c>
      <c r="R162" s="14"/>
      <c r="S162" s="17">
        <v>0</v>
      </c>
      <c r="T162" s="15">
        <f t="shared" si="18"/>
        <v>0</v>
      </c>
      <c r="U162" s="21">
        <f t="shared" si="19"/>
        <v>0</v>
      </c>
      <c r="V162" s="17">
        <v>0</v>
      </c>
      <c r="W162" s="17">
        <v>0</v>
      </c>
      <c r="X162" s="17">
        <v>532878.67000000004</v>
      </c>
      <c r="Y162" s="17">
        <v>0</v>
      </c>
      <c r="Z162" s="17">
        <v>0</v>
      </c>
      <c r="AA162" s="14">
        <v>49</v>
      </c>
      <c r="AB162" s="34">
        <v>2354800</v>
      </c>
      <c r="AC162" s="20">
        <f t="shared" si="16"/>
        <v>49</v>
      </c>
      <c r="AD162" s="22">
        <f t="shared" si="17"/>
        <v>2354800</v>
      </c>
      <c r="AE162" s="32" t="s">
        <v>434</v>
      </c>
      <c r="AF162" s="14"/>
    </row>
    <row r="163" spans="1:32" x14ac:dyDescent="0.2">
      <c r="A163" s="27">
        <v>8780</v>
      </c>
      <c r="B163" s="82" t="s">
        <v>765</v>
      </c>
      <c r="C163" s="14"/>
      <c r="D163" s="17">
        <v>0</v>
      </c>
      <c r="E163" s="14"/>
      <c r="F163" s="17">
        <v>0</v>
      </c>
      <c r="G163" s="14"/>
      <c r="H163" s="17">
        <v>0</v>
      </c>
      <c r="I163" s="17">
        <v>0</v>
      </c>
      <c r="J163" s="14"/>
      <c r="K163" s="17">
        <v>0</v>
      </c>
      <c r="L163" s="14">
        <v>24</v>
      </c>
      <c r="M163" s="17">
        <v>466823.46</v>
      </c>
      <c r="N163" s="15">
        <f t="shared" si="14"/>
        <v>24</v>
      </c>
      <c r="O163" s="21">
        <f t="shared" si="15"/>
        <v>466823.46</v>
      </c>
      <c r="P163" s="14">
        <v>2</v>
      </c>
      <c r="Q163" s="17">
        <v>293847.76</v>
      </c>
      <c r="R163" s="14"/>
      <c r="S163" s="17">
        <v>0</v>
      </c>
      <c r="T163" s="15">
        <f t="shared" si="18"/>
        <v>2</v>
      </c>
      <c r="U163" s="21">
        <f t="shared" si="19"/>
        <v>293847.76</v>
      </c>
      <c r="V163" s="17">
        <v>0</v>
      </c>
      <c r="W163" s="17">
        <v>0</v>
      </c>
      <c r="X163" s="17">
        <v>232509.41</v>
      </c>
      <c r="Y163" s="17">
        <v>0</v>
      </c>
      <c r="Z163" s="17">
        <v>0</v>
      </c>
      <c r="AA163" s="14">
        <v>26</v>
      </c>
      <c r="AB163" s="34">
        <v>993180.63</v>
      </c>
      <c r="AC163" s="20">
        <f t="shared" si="16"/>
        <v>26</v>
      </c>
      <c r="AD163" s="22">
        <f t="shared" si="17"/>
        <v>993180.63</v>
      </c>
      <c r="AE163" s="32" t="s">
        <v>435</v>
      </c>
      <c r="AF163" s="14"/>
    </row>
    <row r="164" spans="1:32" x14ac:dyDescent="0.2">
      <c r="A164" s="27">
        <v>8820</v>
      </c>
      <c r="B164" s="82" t="s">
        <v>765</v>
      </c>
      <c r="C164" s="14"/>
      <c r="D164" s="17">
        <v>0</v>
      </c>
      <c r="E164" s="14"/>
      <c r="F164" s="17">
        <v>0</v>
      </c>
      <c r="G164" s="14"/>
      <c r="H164" s="17">
        <v>0</v>
      </c>
      <c r="I164" s="17">
        <v>0</v>
      </c>
      <c r="J164" s="14"/>
      <c r="K164" s="17">
        <v>0</v>
      </c>
      <c r="L164" s="14">
        <v>6</v>
      </c>
      <c r="M164" s="17">
        <v>259185.86</v>
      </c>
      <c r="N164" s="15">
        <f t="shared" si="14"/>
        <v>6</v>
      </c>
      <c r="O164" s="21">
        <f t="shared" si="15"/>
        <v>259185.86</v>
      </c>
      <c r="P164" s="14"/>
      <c r="Q164" s="17">
        <v>0</v>
      </c>
      <c r="R164" s="14"/>
      <c r="S164" s="17">
        <v>0</v>
      </c>
      <c r="T164" s="15">
        <f t="shared" si="18"/>
        <v>0</v>
      </c>
      <c r="U164" s="21">
        <f t="shared" si="19"/>
        <v>0</v>
      </c>
      <c r="V164" s="17">
        <v>6241.67</v>
      </c>
      <c r="W164" s="17">
        <v>0</v>
      </c>
      <c r="X164" s="17">
        <v>73662.45</v>
      </c>
      <c r="Y164" s="17">
        <v>0</v>
      </c>
      <c r="Z164" s="17">
        <v>0</v>
      </c>
      <c r="AA164" s="14">
        <v>6</v>
      </c>
      <c r="AB164" s="34">
        <v>339089.98</v>
      </c>
      <c r="AC164" s="20">
        <f t="shared" si="16"/>
        <v>6</v>
      </c>
      <c r="AD164" s="22">
        <f t="shared" si="17"/>
        <v>339089.98</v>
      </c>
      <c r="AE164" s="32" t="s">
        <v>436</v>
      </c>
      <c r="AF164" s="14"/>
    </row>
    <row r="165" spans="1:32" x14ac:dyDescent="0.2">
      <c r="A165" s="27">
        <v>8840</v>
      </c>
      <c r="B165" s="82" t="s">
        <v>765</v>
      </c>
      <c r="C165" s="14"/>
      <c r="D165" s="17">
        <v>0</v>
      </c>
      <c r="E165" s="14"/>
      <c r="F165" s="17">
        <v>0</v>
      </c>
      <c r="G165" s="14"/>
      <c r="H165" s="17">
        <v>0</v>
      </c>
      <c r="I165" s="17">
        <v>0</v>
      </c>
      <c r="J165" s="14"/>
      <c r="K165" s="17">
        <v>0</v>
      </c>
      <c r="L165" s="14">
        <v>69</v>
      </c>
      <c r="M165" s="17">
        <v>2323347.81</v>
      </c>
      <c r="N165" s="15">
        <f t="shared" si="14"/>
        <v>69</v>
      </c>
      <c r="O165" s="21">
        <f t="shared" si="15"/>
        <v>2323347.81</v>
      </c>
      <c r="P165" s="14">
        <v>26</v>
      </c>
      <c r="Q165" s="17">
        <v>539587.66</v>
      </c>
      <c r="R165" s="14"/>
      <c r="S165" s="17">
        <v>0</v>
      </c>
      <c r="T165" s="15">
        <f t="shared" si="18"/>
        <v>26</v>
      </c>
      <c r="U165" s="21">
        <f t="shared" si="19"/>
        <v>539587.66</v>
      </c>
      <c r="V165" s="17">
        <v>0</v>
      </c>
      <c r="W165" s="17">
        <v>0</v>
      </c>
      <c r="X165" s="17">
        <v>898285.9</v>
      </c>
      <c r="Y165" s="17">
        <v>0</v>
      </c>
      <c r="Z165" s="17">
        <v>0</v>
      </c>
      <c r="AA165" s="14">
        <v>95</v>
      </c>
      <c r="AB165" s="34">
        <v>3761221.37</v>
      </c>
      <c r="AC165" s="20">
        <f t="shared" si="16"/>
        <v>95</v>
      </c>
      <c r="AD165" s="22">
        <f t="shared" si="17"/>
        <v>3761221.37</v>
      </c>
      <c r="AE165" s="32" t="s">
        <v>437</v>
      </c>
      <c r="AF165" s="14"/>
    </row>
    <row r="166" spans="1:32" x14ac:dyDescent="0.2">
      <c r="A166" s="27">
        <v>8855</v>
      </c>
      <c r="B166" s="82" t="s">
        <v>730</v>
      </c>
      <c r="C166" s="14"/>
      <c r="D166" s="17">
        <v>0</v>
      </c>
      <c r="E166" s="14"/>
      <c r="F166" s="17">
        <v>0</v>
      </c>
      <c r="G166" s="14"/>
      <c r="H166" s="17">
        <v>0</v>
      </c>
      <c r="I166" s="17">
        <v>0</v>
      </c>
      <c r="J166" s="14">
        <v>1</v>
      </c>
      <c r="K166" s="17">
        <v>96681.62</v>
      </c>
      <c r="L166" s="14">
        <v>67</v>
      </c>
      <c r="M166" s="17">
        <v>2555305.17</v>
      </c>
      <c r="N166" s="15">
        <f t="shared" si="14"/>
        <v>68</v>
      </c>
      <c r="O166" s="21">
        <f t="shared" si="15"/>
        <v>2651986.79</v>
      </c>
      <c r="P166" s="14">
        <v>8</v>
      </c>
      <c r="Q166" s="17">
        <v>171116.07</v>
      </c>
      <c r="R166" s="14"/>
      <c r="S166" s="17">
        <v>0</v>
      </c>
      <c r="T166" s="15">
        <f t="shared" si="18"/>
        <v>8</v>
      </c>
      <c r="U166" s="21">
        <f t="shared" si="19"/>
        <v>171116.07</v>
      </c>
      <c r="V166" s="17">
        <v>0</v>
      </c>
      <c r="W166" s="17">
        <v>0</v>
      </c>
      <c r="X166" s="17">
        <v>864157.59</v>
      </c>
      <c r="Y166" s="17">
        <v>0</v>
      </c>
      <c r="Z166" s="17">
        <v>0</v>
      </c>
      <c r="AA166" s="14">
        <v>76</v>
      </c>
      <c r="AB166" s="34">
        <v>3687260.4499999997</v>
      </c>
      <c r="AC166" s="20">
        <f t="shared" si="16"/>
        <v>76</v>
      </c>
      <c r="AD166" s="22">
        <f t="shared" si="17"/>
        <v>3687260.4499999997</v>
      </c>
      <c r="AE166" s="32" t="s">
        <v>438</v>
      </c>
      <c r="AF166" s="14"/>
    </row>
    <row r="167" spans="1:32" x14ac:dyDescent="0.2">
      <c r="A167" s="27">
        <v>8875</v>
      </c>
      <c r="B167" s="82" t="s">
        <v>730</v>
      </c>
      <c r="C167" s="14"/>
      <c r="D167" s="17">
        <v>0</v>
      </c>
      <c r="E167" s="14"/>
      <c r="F167" s="17">
        <v>0</v>
      </c>
      <c r="G167" s="14">
        <v>21</v>
      </c>
      <c r="H167" s="17">
        <v>352765.88</v>
      </c>
      <c r="I167" s="17">
        <v>652887.26</v>
      </c>
      <c r="J167" s="14"/>
      <c r="K167" s="17">
        <v>0</v>
      </c>
      <c r="L167" s="14">
        <v>23</v>
      </c>
      <c r="M167" s="17">
        <v>808846.8899999999</v>
      </c>
      <c r="N167" s="15">
        <f t="shared" si="14"/>
        <v>44</v>
      </c>
      <c r="O167" s="21">
        <f t="shared" si="15"/>
        <v>1814500.0299999998</v>
      </c>
      <c r="P167" s="14">
        <v>5</v>
      </c>
      <c r="Q167" s="17">
        <v>185104.09</v>
      </c>
      <c r="R167" s="14"/>
      <c r="S167" s="17">
        <v>0</v>
      </c>
      <c r="T167" s="15">
        <f t="shared" si="18"/>
        <v>5</v>
      </c>
      <c r="U167" s="21">
        <f t="shared" si="19"/>
        <v>185104.09</v>
      </c>
      <c r="V167" s="17">
        <v>58849.36</v>
      </c>
      <c r="W167" s="17">
        <v>0</v>
      </c>
      <c r="X167" s="17">
        <v>553286.36</v>
      </c>
      <c r="Y167" s="17">
        <v>0</v>
      </c>
      <c r="Z167" s="17">
        <v>0</v>
      </c>
      <c r="AA167" s="14">
        <v>49</v>
      </c>
      <c r="AB167" s="34">
        <v>2611739.84</v>
      </c>
      <c r="AC167" s="20">
        <f t="shared" si="16"/>
        <v>49</v>
      </c>
      <c r="AD167" s="22">
        <f t="shared" si="17"/>
        <v>2611739.84</v>
      </c>
      <c r="AE167" s="32" t="s">
        <v>439</v>
      </c>
      <c r="AF167" s="14"/>
    </row>
    <row r="168" spans="1:32" x14ac:dyDescent="0.2">
      <c r="A168" s="27">
        <v>8895</v>
      </c>
      <c r="B168" s="82" t="s">
        <v>764</v>
      </c>
      <c r="C168" s="14"/>
      <c r="D168" s="17">
        <v>0</v>
      </c>
      <c r="E168" s="14"/>
      <c r="F168" s="17">
        <v>0</v>
      </c>
      <c r="G168" s="14"/>
      <c r="H168" s="17">
        <v>0</v>
      </c>
      <c r="I168" s="17">
        <v>0</v>
      </c>
      <c r="J168" s="14"/>
      <c r="K168" s="17">
        <v>0</v>
      </c>
      <c r="L168" s="14">
        <v>94</v>
      </c>
      <c r="M168" s="17">
        <v>2974384.6799999997</v>
      </c>
      <c r="N168" s="15">
        <f t="shared" si="14"/>
        <v>94</v>
      </c>
      <c r="O168" s="21">
        <f t="shared" si="15"/>
        <v>2974384.6799999997</v>
      </c>
      <c r="P168" s="14">
        <v>114</v>
      </c>
      <c r="Q168" s="17">
        <v>2909828.59</v>
      </c>
      <c r="R168" s="14"/>
      <c r="S168" s="17">
        <v>0</v>
      </c>
      <c r="T168" s="15">
        <f t="shared" si="18"/>
        <v>114</v>
      </c>
      <c r="U168" s="21">
        <f t="shared" si="19"/>
        <v>2909828.59</v>
      </c>
      <c r="V168" s="17">
        <v>0</v>
      </c>
      <c r="W168" s="17">
        <v>0</v>
      </c>
      <c r="X168" s="17">
        <v>1681004.75</v>
      </c>
      <c r="Y168" s="17">
        <v>0</v>
      </c>
      <c r="Z168" s="17">
        <v>0</v>
      </c>
      <c r="AA168" s="14">
        <v>208</v>
      </c>
      <c r="AB168" s="34">
        <v>7565218.0199999996</v>
      </c>
      <c r="AC168" s="20">
        <f t="shared" si="16"/>
        <v>208</v>
      </c>
      <c r="AD168" s="22">
        <f t="shared" si="17"/>
        <v>7565218.0199999996</v>
      </c>
      <c r="AE168" s="32" t="s">
        <v>440</v>
      </c>
      <c r="AF168" s="14"/>
    </row>
    <row r="169" spans="1:32" x14ac:dyDescent="0.2">
      <c r="A169" s="27">
        <v>8915</v>
      </c>
      <c r="B169" s="82" t="s">
        <v>764</v>
      </c>
      <c r="C169" s="14"/>
      <c r="D169" s="17">
        <v>0</v>
      </c>
      <c r="E169" s="14"/>
      <c r="F169" s="17">
        <v>0</v>
      </c>
      <c r="G169" s="14"/>
      <c r="H169" s="17">
        <v>0</v>
      </c>
      <c r="I169" s="17">
        <v>0</v>
      </c>
      <c r="J169" s="14">
        <v>2</v>
      </c>
      <c r="K169" s="17">
        <v>75128.09</v>
      </c>
      <c r="L169" s="14">
        <v>25</v>
      </c>
      <c r="M169" s="17">
        <v>764030.86</v>
      </c>
      <c r="N169" s="15">
        <f t="shared" si="14"/>
        <v>27</v>
      </c>
      <c r="O169" s="21">
        <f t="shared" si="15"/>
        <v>839158.95</v>
      </c>
      <c r="P169" s="14">
        <v>52</v>
      </c>
      <c r="Q169" s="17">
        <v>1439901.48</v>
      </c>
      <c r="R169" s="14"/>
      <c r="S169" s="17">
        <v>0</v>
      </c>
      <c r="T169" s="15">
        <f t="shared" si="18"/>
        <v>52</v>
      </c>
      <c r="U169" s="21">
        <f t="shared" si="19"/>
        <v>1439901.48</v>
      </c>
      <c r="V169" s="17">
        <v>0</v>
      </c>
      <c r="W169" s="17">
        <v>0</v>
      </c>
      <c r="X169" s="17">
        <v>718755.26</v>
      </c>
      <c r="Y169" s="17">
        <v>0</v>
      </c>
      <c r="Z169" s="17">
        <v>0</v>
      </c>
      <c r="AA169" s="14">
        <v>79</v>
      </c>
      <c r="AB169" s="34">
        <v>2997815.6899999995</v>
      </c>
      <c r="AC169" s="20">
        <f t="shared" si="16"/>
        <v>79</v>
      </c>
      <c r="AD169" s="22">
        <f t="shared" si="17"/>
        <v>2997815.6899999995</v>
      </c>
      <c r="AE169" s="32" t="s">
        <v>441</v>
      </c>
      <c r="AF169" s="14"/>
    </row>
    <row r="170" spans="1:32" x14ac:dyDescent="0.2">
      <c r="A170" s="27">
        <v>8930</v>
      </c>
      <c r="B170" s="82" t="s">
        <v>251</v>
      </c>
      <c r="C170" s="14"/>
      <c r="D170" s="17">
        <v>0</v>
      </c>
      <c r="E170" s="14"/>
      <c r="F170" s="17">
        <v>0</v>
      </c>
      <c r="G170" s="14"/>
      <c r="H170" s="17">
        <v>0</v>
      </c>
      <c r="I170" s="17">
        <v>0</v>
      </c>
      <c r="J170" s="14">
        <v>1</v>
      </c>
      <c r="K170" s="17">
        <v>51750</v>
      </c>
      <c r="L170" s="14">
        <v>6</v>
      </c>
      <c r="M170" s="17">
        <v>144963.85</v>
      </c>
      <c r="N170" s="15">
        <f t="shared" si="14"/>
        <v>7</v>
      </c>
      <c r="O170" s="21">
        <f t="shared" si="15"/>
        <v>196713.85</v>
      </c>
      <c r="P170" s="14"/>
      <c r="Q170" s="17">
        <v>0</v>
      </c>
      <c r="R170" s="14"/>
      <c r="S170" s="17">
        <v>0</v>
      </c>
      <c r="T170" s="15">
        <f t="shared" si="18"/>
        <v>0</v>
      </c>
      <c r="U170" s="21">
        <f t="shared" si="19"/>
        <v>0</v>
      </c>
      <c r="V170" s="17">
        <v>0</v>
      </c>
      <c r="W170" s="17">
        <v>0</v>
      </c>
      <c r="X170" s="17">
        <v>62092.43</v>
      </c>
      <c r="Y170" s="17">
        <v>0</v>
      </c>
      <c r="Z170" s="17">
        <v>0</v>
      </c>
      <c r="AA170" s="14">
        <v>7</v>
      </c>
      <c r="AB170" s="34">
        <v>258806.28</v>
      </c>
      <c r="AC170" s="20">
        <f t="shared" si="16"/>
        <v>7</v>
      </c>
      <c r="AD170" s="22">
        <f t="shared" si="17"/>
        <v>258806.28</v>
      </c>
      <c r="AE170" s="32" t="s">
        <v>442</v>
      </c>
      <c r="AF170" s="14"/>
    </row>
    <row r="171" spans="1:32" x14ac:dyDescent="0.2">
      <c r="A171" s="27">
        <v>8950</v>
      </c>
      <c r="B171" s="82" t="s">
        <v>756</v>
      </c>
      <c r="C171" s="14"/>
      <c r="D171" s="17">
        <v>0</v>
      </c>
      <c r="E171" s="14"/>
      <c r="F171" s="17">
        <v>0</v>
      </c>
      <c r="G171" s="14"/>
      <c r="H171" s="17">
        <v>0</v>
      </c>
      <c r="I171" s="17">
        <v>0</v>
      </c>
      <c r="J171" s="14">
        <v>1</v>
      </c>
      <c r="K171" s="17">
        <v>48927.16</v>
      </c>
      <c r="L171" s="14">
        <v>16</v>
      </c>
      <c r="M171" s="17">
        <v>385801.28</v>
      </c>
      <c r="N171" s="15">
        <f t="shared" si="14"/>
        <v>17</v>
      </c>
      <c r="O171" s="21">
        <f t="shared" si="15"/>
        <v>434728.44000000006</v>
      </c>
      <c r="P171" s="14"/>
      <c r="Q171" s="17">
        <v>0</v>
      </c>
      <c r="R171" s="14"/>
      <c r="S171" s="17">
        <v>0</v>
      </c>
      <c r="T171" s="15">
        <f t="shared" si="18"/>
        <v>0</v>
      </c>
      <c r="U171" s="21">
        <f t="shared" si="19"/>
        <v>0</v>
      </c>
      <c r="V171" s="17">
        <v>0</v>
      </c>
      <c r="W171" s="17">
        <v>0</v>
      </c>
      <c r="X171" s="17">
        <v>144413.89000000001</v>
      </c>
      <c r="Y171" s="17">
        <v>0</v>
      </c>
      <c r="Z171" s="17">
        <v>0</v>
      </c>
      <c r="AA171" s="14">
        <v>17</v>
      </c>
      <c r="AB171" s="34">
        <v>579142.33000000007</v>
      </c>
      <c r="AC171" s="20">
        <f t="shared" si="16"/>
        <v>17</v>
      </c>
      <c r="AD171" s="22">
        <f t="shared" si="17"/>
        <v>579142.33000000007</v>
      </c>
      <c r="AE171" s="32" t="s">
        <v>443</v>
      </c>
      <c r="AF171" s="14"/>
    </row>
    <row r="172" spans="1:32" x14ac:dyDescent="0.2">
      <c r="A172" s="27">
        <v>8960</v>
      </c>
      <c r="B172" s="82" t="s">
        <v>741</v>
      </c>
      <c r="C172" s="14"/>
      <c r="D172" s="17">
        <v>0</v>
      </c>
      <c r="E172" s="14"/>
      <c r="F172" s="17">
        <v>0</v>
      </c>
      <c r="G172" s="14"/>
      <c r="H172" s="17">
        <v>0</v>
      </c>
      <c r="I172" s="17">
        <v>0</v>
      </c>
      <c r="J172" s="14"/>
      <c r="K172" s="17">
        <v>0</v>
      </c>
      <c r="L172" s="14">
        <v>34</v>
      </c>
      <c r="M172" s="17">
        <v>1110373.81</v>
      </c>
      <c r="N172" s="15">
        <f t="shared" si="14"/>
        <v>34</v>
      </c>
      <c r="O172" s="21">
        <f t="shared" si="15"/>
        <v>1110373.81</v>
      </c>
      <c r="P172" s="14">
        <v>110</v>
      </c>
      <c r="Q172" s="17">
        <v>3091099.32</v>
      </c>
      <c r="R172" s="14"/>
      <c r="S172" s="17">
        <v>0</v>
      </c>
      <c r="T172" s="15">
        <f t="shared" si="18"/>
        <v>110</v>
      </c>
      <c r="U172" s="21">
        <f t="shared" si="19"/>
        <v>3091099.32</v>
      </c>
      <c r="V172" s="17">
        <v>0</v>
      </c>
      <c r="W172" s="17">
        <v>0</v>
      </c>
      <c r="X172" s="17">
        <v>1310838.3700000001</v>
      </c>
      <c r="Y172" s="17">
        <v>0</v>
      </c>
      <c r="Z172" s="17">
        <v>0</v>
      </c>
      <c r="AA172" s="14">
        <v>144</v>
      </c>
      <c r="AB172" s="34">
        <v>5512311.5</v>
      </c>
      <c r="AC172" s="20">
        <f t="shared" si="16"/>
        <v>144</v>
      </c>
      <c r="AD172" s="22">
        <f t="shared" si="17"/>
        <v>5512311.5</v>
      </c>
      <c r="AE172" s="32" t="s">
        <v>444</v>
      </c>
      <c r="AF172" s="14"/>
    </row>
    <row r="173" spans="1:32" x14ac:dyDescent="0.2">
      <c r="A173" s="27">
        <v>8980</v>
      </c>
      <c r="B173" s="82" t="s">
        <v>748</v>
      </c>
      <c r="C173" s="14"/>
      <c r="D173" s="17">
        <v>0</v>
      </c>
      <c r="E173" s="14"/>
      <c r="F173" s="17">
        <v>0</v>
      </c>
      <c r="G173" s="14"/>
      <c r="H173" s="17">
        <v>0</v>
      </c>
      <c r="I173" s="17">
        <v>0</v>
      </c>
      <c r="J173" s="14">
        <v>1</v>
      </c>
      <c r="K173" s="17">
        <v>59990.36</v>
      </c>
      <c r="L173" s="14">
        <v>6</v>
      </c>
      <c r="M173" s="17">
        <v>170757.69</v>
      </c>
      <c r="N173" s="15">
        <f t="shared" si="14"/>
        <v>7</v>
      </c>
      <c r="O173" s="21">
        <f t="shared" si="15"/>
        <v>230748.05</v>
      </c>
      <c r="P173" s="14"/>
      <c r="Q173" s="17">
        <v>0</v>
      </c>
      <c r="R173" s="14"/>
      <c r="S173" s="17">
        <v>0</v>
      </c>
      <c r="T173" s="15">
        <f t="shared" si="18"/>
        <v>0</v>
      </c>
      <c r="U173" s="21">
        <f t="shared" si="19"/>
        <v>0</v>
      </c>
      <c r="V173" s="17">
        <v>0</v>
      </c>
      <c r="W173" s="17">
        <v>0</v>
      </c>
      <c r="X173" s="17">
        <v>76582.950000000012</v>
      </c>
      <c r="Y173" s="17">
        <v>0</v>
      </c>
      <c r="Z173" s="17">
        <v>0</v>
      </c>
      <c r="AA173" s="14">
        <v>7</v>
      </c>
      <c r="AB173" s="34">
        <v>307331</v>
      </c>
      <c r="AC173" s="20">
        <f t="shared" si="16"/>
        <v>7</v>
      </c>
      <c r="AD173" s="22">
        <f t="shared" si="17"/>
        <v>307331</v>
      </c>
      <c r="AE173" s="32" t="s">
        <v>445</v>
      </c>
      <c r="AF173" s="14"/>
    </row>
    <row r="174" spans="1:32" x14ac:dyDescent="0.2">
      <c r="A174" s="27">
        <v>8990</v>
      </c>
      <c r="B174" s="82" t="s">
        <v>730</v>
      </c>
      <c r="C174" s="14"/>
      <c r="D174" s="17">
        <v>0</v>
      </c>
      <c r="E174" s="14"/>
      <c r="F174" s="17">
        <v>0</v>
      </c>
      <c r="G174" s="14"/>
      <c r="H174" s="17">
        <v>0</v>
      </c>
      <c r="I174" s="17">
        <v>0</v>
      </c>
      <c r="J174" s="14">
        <v>1</v>
      </c>
      <c r="K174" s="17">
        <v>119560.07</v>
      </c>
      <c r="L174" s="14">
        <v>3822</v>
      </c>
      <c r="M174" s="17">
        <v>171450137.90000001</v>
      </c>
      <c r="N174" s="15">
        <f t="shared" si="14"/>
        <v>3823</v>
      </c>
      <c r="O174" s="21">
        <f t="shared" si="15"/>
        <v>171569697.97</v>
      </c>
      <c r="P174" s="14">
        <v>594</v>
      </c>
      <c r="Q174" s="17">
        <v>12719601.300000001</v>
      </c>
      <c r="R174" s="14"/>
      <c r="S174" s="17">
        <v>0</v>
      </c>
      <c r="T174" s="15">
        <f t="shared" si="18"/>
        <v>594</v>
      </c>
      <c r="U174" s="21">
        <f t="shared" si="19"/>
        <v>12719601.300000001</v>
      </c>
      <c r="V174" s="17">
        <v>10579063.67</v>
      </c>
      <c r="W174" s="17">
        <v>0</v>
      </c>
      <c r="X174" s="17">
        <v>51855071.009999998</v>
      </c>
      <c r="Y174" s="17">
        <v>0</v>
      </c>
      <c r="Z174" s="17">
        <v>0</v>
      </c>
      <c r="AA174" s="14">
        <v>4417</v>
      </c>
      <c r="AB174" s="34">
        <v>246723433.94999999</v>
      </c>
      <c r="AC174" s="20">
        <f t="shared" si="16"/>
        <v>4417</v>
      </c>
      <c r="AD174" s="22">
        <f t="shared" si="17"/>
        <v>246723433.94999999</v>
      </c>
      <c r="AE174" s="32" t="s">
        <v>446</v>
      </c>
      <c r="AF174" s="14"/>
    </row>
    <row r="175" spans="1:32" x14ac:dyDescent="0.2">
      <c r="A175" s="27">
        <v>8995</v>
      </c>
      <c r="B175" s="82" t="s">
        <v>764</v>
      </c>
      <c r="C175" s="14"/>
      <c r="D175" s="17">
        <v>0</v>
      </c>
      <c r="E175" s="14"/>
      <c r="F175" s="17">
        <v>0</v>
      </c>
      <c r="G175" s="14"/>
      <c r="H175" s="17">
        <v>0</v>
      </c>
      <c r="I175" s="17">
        <v>0</v>
      </c>
      <c r="J175" s="14"/>
      <c r="K175" s="17">
        <v>0</v>
      </c>
      <c r="L175" s="14">
        <v>67</v>
      </c>
      <c r="M175" s="17">
        <v>2899300.46</v>
      </c>
      <c r="N175" s="15">
        <f t="shared" si="14"/>
        <v>67</v>
      </c>
      <c r="O175" s="21">
        <f t="shared" si="15"/>
        <v>2899300.46</v>
      </c>
      <c r="P175" s="14">
        <v>121</v>
      </c>
      <c r="Q175" s="17">
        <v>3041007.95</v>
      </c>
      <c r="R175" s="14"/>
      <c r="S175" s="17">
        <v>0</v>
      </c>
      <c r="T175" s="15">
        <f t="shared" si="18"/>
        <v>121</v>
      </c>
      <c r="U175" s="21">
        <f t="shared" si="19"/>
        <v>3041007.95</v>
      </c>
      <c r="V175" s="17">
        <v>0</v>
      </c>
      <c r="W175" s="17">
        <v>20000</v>
      </c>
      <c r="X175" s="17">
        <v>1718057.61</v>
      </c>
      <c r="Y175" s="17">
        <v>0</v>
      </c>
      <c r="Z175" s="17">
        <v>0</v>
      </c>
      <c r="AA175" s="14">
        <v>188</v>
      </c>
      <c r="AB175" s="34">
        <v>7678366.0200000005</v>
      </c>
      <c r="AC175" s="20">
        <f t="shared" si="16"/>
        <v>188</v>
      </c>
      <c r="AD175" s="22">
        <f t="shared" si="17"/>
        <v>7678366.0200000005</v>
      </c>
      <c r="AE175" s="32" t="s">
        <v>447</v>
      </c>
      <c r="AF175" s="14"/>
    </row>
    <row r="176" spans="1:32" x14ac:dyDescent="0.2">
      <c r="A176" s="27">
        <v>9210</v>
      </c>
      <c r="B176" s="82" t="s">
        <v>738</v>
      </c>
      <c r="C176" s="14"/>
      <c r="D176" s="17">
        <v>0</v>
      </c>
      <c r="E176" s="14"/>
      <c r="F176" s="17">
        <v>0</v>
      </c>
      <c r="G176" s="14"/>
      <c r="H176" s="17">
        <v>0</v>
      </c>
      <c r="I176" s="17">
        <v>0</v>
      </c>
      <c r="J176" s="14"/>
      <c r="K176" s="17">
        <v>0</v>
      </c>
      <c r="L176" s="14">
        <v>58</v>
      </c>
      <c r="M176" s="17">
        <v>1632045.86</v>
      </c>
      <c r="N176" s="15">
        <f t="shared" si="14"/>
        <v>58</v>
      </c>
      <c r="O176" s="21">
        <f t="shared" si="15"/>
        <v>1632045.86</v>
      </c>
      <c r="P176" s="14"/>
      <c r="Q176" s="17">
        <v>0</v>
      </c>
      <c r="R176" s="14"/>
      <c r="S176" s="17">
        <v>0</v>
      </c>
      <c r="T176" s="15">
        <f t="shared" si="18"/>
        <v>0</v>
      </c>
      <c r="U176" s="21">
        <f t="shared" si="19"/>
        <v>0</v>
      </c>
      <c r="V176" s="17">
        <v>125933.94</v>
      </c>
      <c r="W176" s="17">
        <v>0</v>
      </c>
      <c r="X176" s="17">
        <v>560247.42000000004</v>
      </c>
      <c r="Y176" s="17">
        <v>0</v>
      </c>
      <c r="Z176" s="17">
        <v>0</v>
      </c>
      <c r="AA176" s="14">
        <v>58</v>
      </c>
      <c r="AB176" s="34">
        <v>2318227.2200000002</v>
      </c>
      <c r="AC176" s="20">
        <f t="shared" si="16"/>
        <v>58</v>
      </c>
      <c r="AD176" s="22">
        <f t="shared" si="17"/>
        <v>2318227.2200000002</v>
      </c>
      <c r="AE176" s="32" t="s">
        <v>448</v>
      </c>
      <c r="AF176" s="14"/>
    </row>
    <row r="177" spans="1:32" x14ac:dyDescent="0.2">
      <c r="A177" s="27">
        <v>9285</v>
      </c>
      <c r="B177" s="82" t="s">
        <v>748</v>
      </c>
      <c r="C177" s="14"/>
      <c r="D177" s="17">
        <v>0</v>
      </c>
      <c r="E177" s="14"/>
      <c r="F177" s="17">
        <v>0</v>
      </c>
      <c r="G177" s="14"/>
      <c r="H177" s="17">
        <v>0</v>
      </c>
      <c r="I177" s="17">
        <v>0</v>
      </c>
      <c r="J177" s="14">
        <v>1</v>
      </c>
      <c r="K177" s="17">
        <v>50042.22</v>
      </c>
      <c r="L177" s="14">
        <v>3</v>
      </c>
      <c r="M177" s="17">
        <v>91952.39</v>
      </c>
      <c r="N177" s="15">
        <f t="shared" si="14"/>
        <v>4</v>
      </c>
      <c r="O177" s="21">
        <f t="shared" si="15"/>
        <v>141994.60999999999</v>
      </c>
      <c r="P177" s="14"/>
      <c r="Q177" s="17">
        <v>0</v>
      </c>
      <c r="R177" s="14"/>
      <c r="S177" s="17">
        <v>0</v>
      </c>
      <c r="T177" s="15">
        <f t="shared" si="18"/>
        <v>0</v>
      </c>
      <c r="U177" s="21">
        <f t="shared" si="19"/>
        <v>0</v>
      </c>
      <c r="V177" s="17">
        <v>0</v>
      </c>
      <c r="W177" s="17">
        <v>0</v>
      </c>
      <c r="X177" s="17">
        <v>45386.04</v>
      </c>
      <c r="Y177" s="17">
        <v>0</v>
      </c>
      <c r="Z177" s="17">
        <v>0</v>
      </c>
      <c r="AA177" s="14">
        <v>4</v>
      </c>
      <c r="AB177" s="34">
        <v>187380.65</v>
      </c>
      <c r="AC177" s="20">
        <f t="shared" si="16"/>
        <v>4</v>
      </c>
      <c r="AD177" s="22">
        <f t="shared" si="17"/>
        <v>187380.65</v>
      </c>
      <c r="AE177" s="32" t="s">
        <v>449</v>
      </c>
      <c r="AF177" s="14"/>
    </row>
    <row r="178" spans="1:32" x14ac:dyDescent="0.2">
      <c r="A178" s="27">
        <v>9287</v>
      </c>
      <c r="B178" s="82" t="s">
        <v>748</v>
      </c>
      <c r="C178" s="14"/>
      <c r="D178" s="17">
        <v>0</v>
      </c>
      <c r="E178" s="14"/>
      <c r="F178" s="17">
        <v>0</v>
      </c>
      <c r="G178" s="14"/>
      <c r="H178" s="17">
        <v>0</v>
      </c>
      <c r="I178" s="17">
        <v>0</v>
      </c>
      <c r="J178" s="14"/>
      <c r="K178" s="17">
        <v>0</v>
      </c>
      <c r="L178" s="14">
        <v>3</v>
      </c>
      <c r="M178" s="17">
        <v>76587.47</v>
      </c>
      <c r="N178" s="15">
        <f t="shared" si="14"/>
        <v>3</v>
      </c>
      <c r="O178" s="21">
        <f t="shared" si="15"/>
        <v>76587.47</v>
      </c>
      <c r="P178" s="14"/>
      <c r="Q178" s="17">
        <v>0</v>
      </c>
      <c r="R178" s="14"/>
      <c r="S178" s="17">
        <v>0</v>
      </c>
      <c r="T178" s="15">
        <f t="shared" si="18"/>
        <v>0</v>
      </c>
      <c r="U178" s="21">
        <f t="shared" si="19"/>
        <v>0</v>
      </c>
      <c r="V178" s="17">
        <v>0</v>
      </c>
      <c r="W178" s="17">
        <v>850</v>
      </c>
      <c r="X178" s="17">
        <v>24201.49</v>
      </c>
      <c r="Y178" s="17">
        <v>0</v>
      </c>
      <c r="Z178" s="17">
        <v>0</v>
      </c>
      <c r="AA178" s="14">
        <v>3</v>
      </c>
      <c r="AB178" s="34">
        <v>101638.96</v>
      </c>
      <c r="AC178" s="20">
        <f t="shared" si="16"/>
        <v>3</v>
      </c>
      <c r="AD178" s="22">
        <f t="shared" si="17"/>
        <v>101638.96</v>
      </c>
      <c r="AE178" s="32" t="s">
        <v>450</v>
      </c>
      <c r="AF178" s="14"/>
    </row>
    <row r="179" spans="1:32" x14ac:dyDescent="0.2">
      <c r="A179" s="27">
        <v>9288</v>
      </c>
      <c r="B179" s="82" t="s">
        <v>748</v>
      </c>
      <c r="C179" s="14"/>
      <c r="D179" s="17">
        <v>0</v>
      </c>
      <c r="E179" s="14"/>
      <c r="F179" s="17">
        <v>0</v>
      </c>
      <c r="G179" s="14"/>
      <c r="H179" s="17">
        <v>0</v>
      </c>
      <c r="I179" s="17">
        <v>0</v>
      </c>
      <c r="J179" s="14">
        <v>1</v>
      </c>
      <c r="K179" s="17">
        <v>40903.240000000005</v>
      </c>
      <c r="L179" s="14">
        <v>6</v>
      </c>
      <c r="M179" s="17">
        <v>144820.65</v>
      </c>
      <c r="N179" s="15">
        <f t="shared" si="14"/>
        <v>7</v>
      </c>
      <c r="O179" s="21">
        <f t="shared" si="15"/>
        <v>185723.89</v>
      </c>
      <c r="P179" s="14"/>
      <c r="Q179" s="17">
        <v>0</v>
      </c>
      <c r="R179" s="14"/>
      <c r="S179" s="17">
        <v>0</v>
      </c>
      <c r="T179" s="15">
        <f t="shared" si="18"/>
        <v>0</v>
      </c>
      <c r="U179" s="21">
        <f t="shared" si="19"/>
        <v>0</v>
      </c>
      <c r="V179" s="17">
        <v>0</v>
      </c>
      <c r="W179" s="17">
        <v>0</v>
      </c>
      <c r="X179" s="17">
        <v>65462.81</v>
      </c>
      <c r="Y179" s="17">
        <v>0</v>
      </c>
      <c r="Z179" s="17">
        <v>0</v>
      </c>
      <c r="AA179" s="14">
        <v>7</v>
      </c>
      <c r="AB179" s="34">
        <v>251186.7</v>
      </c>
      <c r="AC179" s="20">
        <f t="shared" si="16"/>
        <v>7</v>
      </c>
      <c r="AD179" s="22">
        <f t="shared" si="17"/>
        <v>251186.7</v>
      </c>
      <c r="AE179" s="32" t="s">
        <v>451</v>
      </c>
      <c r="AF179" s="14"/>
    </row>
    <row r="180" spans="1:32" x14ac:dyDescent="0.2">
      <c r="A180" s="27">
        <v>9327</v>
      </c>
      <c r="B180" s="82" t="s">
        <v>770</v>
      </c>
      <c r="C180" s="14"/>
      <c r="D180" s="17">
        <v>0</v>
      </c>
      <c r="E180" s="14"/>
      <c r="F180" s="17">
        <v>0</v>
      </c>
      <c r="G180" s="14"/>
      <c r="H180" s="17">
        <v>0</v>
      </c>
      <c r="I180" s="17">
        <v>0</v>
      </c>
      <c r="J180" s="14">
        <v>1</v>
      </c>
      <c r="K180" s="17">
        <v>68878.44</v>
      </c>
      <c r="L180" s="14"/>
      <c r="M180" s="17">
        <v>0</v>
      </c>
      <c r="N180" s="15">
        <f t="shared" si="14"/>
        <v>1</v>
      </c>
      <c r="O180" s="21">
        <f t="shared" si="15"/>
        <v>68878.44</v>
      </c>
      <c r="P180" s="14"/>
      <c r="Q180" s="17">
        <v>0</v>
      </c>
      <c r="R180" s="14"/>
      <c r="S180" s="17">
        <v>0</v>
      </c>
      <c r="T180" s="15">
        <f t="shared" si="18"/>
        <v>0</v>
      </c>
      <c r="U180" s="21">
        <f t="shared" si="19"/>
        <v>0</v>
      </c>
      <c r="V180" s="17">
        <v>0</v>
      </c>
      <c r="W180" s="17">
        <v>0</v>
      </c>
      <c r="X180" s="17">
        <v>16229.96</v>
      </c>
      <c r="Y180" s="17">
        <v>0</v>
      </c>
      <c r="Z180" s="17">
        <v>0</v>
      </c>
      <c r="AA180" s="14">
        <v>1</v>
      </c>
      <c r="AB180" s="34">
        <v>85108.4</v>
      </c>
      <c r="AC180" s="20">
        <f t="shared" si="16"/>
        <v>1</v>
      </c>
      <c r="AD180" s="22">
        <f t="shared" si="17"/>
        <v>85108.4</v>
      </c>
      <c r="AE180" s="32" t="s">
        <v>452</v>
      </c>
      <c r="AF180" s="14"/>
    </row>
    <row r="181" spans="1:32" x14ac:dyDescent="0.2">
      <c r="A181" s="27">
        <v>9333</v>
      </c>
      <c r="B181" s="82" t="s">
        <v>770</v>
      </c>
      <c r="C181" s="14"/>
      <c r="D181" s="17">
        <v>0</v>
      </c>
      <c r="E181" s="14"/>
      <c r="F181" s="17">
        <v>0</v>
      </c>
      <c r="G181" s="14"/>
      <c r="H181" s="17">
        <v>0</v>
      </c>
      <c r="I181" s="17">
        <v>0</v>
      </c>
      <c r="J181" s="14"/>
      <c r="K181" s="17">
        <v>0</v>
      </c>
      <c r="L181" s="14">
        <v>1</v>
      </c>
      <c r="M181" s="17">
        <v>29734.799999999999</v>
      </c>
      <c r="N181" s="15">
        <f t="shared" si="14"/>
        <v>1</v>
      </c>
      <c r="O181" s="21">
        <f t="shared" si="15"/>
        <v>29734.799999999999</v>
      </c>
      <c r="P181" s="14"/>
      <c r="Q181" s="17">
        <v>0</v>
      </c>
      <c r="R181" s="14"/>
      <c r="S181" s="17">
        <v>0</v>
      </c>
      <c r="T181" s="15">
        <f t="shared" si="18"/>
        <v>0</v>
      </c>
      <c r="U181" s="21">
        <f t="shared" si="19"/>
        <v>0</v>
      </c>
      <c r="V181" s="17">
        <v>0</v>
      </c>
      <c r="W181" s="17">
        <v>0</v>
      </c>
      <c r="X181" s="17">
        <v>9336.84</v>
      </c>
      <c r="Y181" s="17">
        <v>0</v>
      </c>
      <c r="Z181" s="17">
        <v>0</v>
      </c>
      <c r="AA181" s="14">
        <v>1</v>
      </c>
      <c r="AB181" s="34">
        <v>39071.64</v>
      </c>
      <c r="AC181" s="20">
        <f t="shared" si="16"/>
        <v>1</v>
      </c>
      <c r="AD181" s="22">
        <f t="shared" si="17"/>
        <v>39071.64</v>
      </c>
      <c r="AE181" s="32" t="s">
        <v>453</v>
      </c>
      <c r="AF181" s="14"/>
    </row>
    <row r="182" spans="1:32" x14ac:dyDescent="0.2">
      <c r="A182" s="27">
        <v>9339</v>
      </c>
      <c r="B182" s="82" t="s">
        <v>770</v>
      </c>
      <c r="C182" s="14"/>
      <c r="D182" s="17">
        <v>0</v>
      </c>
      <c r="E182" s="14"/>
      <c r="F182" s="17">
        <v>0</v>
      </c>
      <c r="G182" s="14"/>
      <c r="H182" s="17">
        <v>0</v>
      </c>
      <c r="I182" s="17">
        <v>0</v>
      </c>
      <c r="J182" s="14">
        <v>1</v>
      </c>
      <c r="K182" s="17">
        <v>79636.899999999994</v>
      </c>
      <c r="L182" s="14"/>
      <c r="M182" s="17">
        <v>0</v>
      </c>
      <c r="N182" s="15">
        <f t="shared" si="14"/>
        <v>1</v>
      </c>
      <c r="O182" s="21">
        <f t="shared" si="15"/>
        <v>79636.899999999994</v>
      </c>
      <c r="P182" s="14"/>
      <c r="Q182" s="17">
        <v>0</v>
      </c>
      <c r="R182" s="14"/>
      <c r="S182" s="17">
        <v>0</v>
      </c>
      <c r="T182" s="15">
        <f t="shared" si="18"/>
        <v>0</v>
      </c>
      <c r="U182" s="21">
        <f t="shared" si="19"/>
        <v>0</v>
      </c>
      <c r="V182" s="17">
        <v>0</v>
      </c>
      <c r="W182" s="17">
        <v>0</v>
      </c>
      <c r="X182" s="17">
        <v>16271.88</v>
      </c>
      <c r="Y182" s="17">
        <v>0</v>
      </c>
      <c r="Z182" s="17">
        <v>0</v>
      </c>
      <c r="AA182" s="14">
        <v>1</v>
      </c>
      <c r="AB182" s="34">
        <v>95908.78</v>
      </c>
      <c r="AC182" s="20">
        <f t="shared" si="16"/>
        <v>1</v>
      </c>
      <c r="AD182" s="22">
        <f t="shared" si="17"/>
        <v>95908.78</v>
      </c>
      <c r="AE182" s="32" t="s">
        <v>454</v>
      </c>
      <c r="AF182" s="14"/>
    </row>
    <row r="183" spans="1:32" x14ac:dyDescent="0.2">
      <c r="A183" s="27">
        <v>9390</v>
      </c>
      <c r="B183" s="82" t="s">
        <v>764</v>
      </c>
      <c r="C183" s="14"/>
      <c r="D183" s="17">
        <v>0</v>
      </c>
      <c r="E183" s="14"/>
      <c r="F183" s="17">
        <v>0</v>
      </c>
      <c r="G183" s="14"/>
      <c r="H183" s="17">
        <v>0</v>
      </c>
      <c r="I183" s="17">
        <v>0</v>
      </c>
      <c r="J183" s="14"/>
      <c r="K183" s="17">
        <v>0</v>
      </c>
      <c r="L183" s="14">
        <v>30</v>
      </c>
      <c r="M183" s="17">
        <v>948358.5</v>
      </c>
      <c r="N183" s="15">
        <f t="shared" si="14"/>
        <v>30</v>
      </c>
      <c r="O183" s="21">
        <f t="shared" si="15"/>
        <v>948358.5</v>
      </c>
      <c r="P183" s="14">
        <v>60</v>
      </c>
      <c r="Q183" s="17">
        <v>2297160.4699999997</v>
      </c>
      <c r="R183" s="14"/>
      <c r="S183" s="17">
        <v>0</v>
      </c>
      <c r="T183" s="15">
        <f t="shared" si="18"/>
        <v>60</v>
      </c>
      <c r="U183" s="21">
        <f t="shared" si="19"/>
        <v>2297160.4699999997</v>
      </c>
      <c r="V183" s="17">
        <v>0</v>
      </c>
      <c r="W183" s="17">
        <v>0</v>
      </c>
      <c r="X183" s="17">
        <v>963450.80999999994</v>
      </c>
      <c r="Y183" s="17">
        <v>0</v>
      </c>
      <c r="Z183" s="17">
        <v>0</v>
      </c>
      <c r="AA183" s="14">
        <v>90</v>
      </c>
      <c r="AB183" s="34">
        <v>4208969.7799999993</v>
      </c>
      <c r="AC183" s="20">
        <f t="shared" si="16"/>
        <v>90</v>
      </c>
      <c r="AD183" s="22">
        <f t="shared" si="17"/>
        <v>4208969.7799999993</v>
      </c>
      <c r="AE183" s="32" t="s">
        <v>455</v>
      </c>
      <c r="AF183" s="14"/>
    </row>
    <row r="184" spans="1:32" x14ac:dyDescent="0.2">
      <c r="A184" s="27">
        <v>9406</v>
      </c>
      <c r="B184" s="82" t="s">
        <v>765</v>
      </c>
      <c r="C184" s="14"/>
      <c r="D184" s="17">
        <v>0</v>
      </c>
      <c r="E184" s="14"/>
      <c r="F184" s="17">
        <v>0</v>
      </c>
      <c r="G184" s="14"/>
      <c r="H184" s="17">
        <v>0</v>
      </c>
      <c r="I184" s="17">
        <v>0</v>
      </c>
      <c r="J184" s="14"/>
      <c r="K184" s="17">
        <v>0</v>
      </c>
      <c r="L184" s="14">
        <v>100</v>
      </c>
      <c r="M184" s="17">
        <v>3563955.02</v>
      </c>
      <c r="N184" s="15">
        <f t="shared" si="14"/>
        <v>100</v>
      </c>
      <c r="O184" s="21">
        <f t="shared" si="15"/>
        <v>3563955.02</v>
      </c>
      <c r="P184" s="14">
        <v>322</v>
      </c>
      <c r="Q184" s="17">
        <v>9887635.9900000002</v>
      </c>
      <c r="R184" s="14"/>
      <c r="S184" s="17">
        <v>0</v>
      </c>
      <c r="T184" s="15">
        <f t="shared" si="18"/>
        <v>322</v>
      </c>
      <c r="U184" s="21">
        <f t="shared" si="19"/>
        <v>9887635.9900000002</v>
      </c>
      <c r="V184" s="17">
        <v>0</v>
      </c>
      <c r="W184" s="17">
        <v>0</v>
      </c>
      <c r="X184" s="17">
        <v>4317960.71</v>
      </c>
      <c r="Y184" s="17">
        <v>0</v>
      </c>
      <c r="Z184" s="17">
        <v>0</v>
      </c>
      <c r="AA184" s="14">
        <v>422</v>
      </c>
      <c r="AB184" s="34">
        <v>17769551.719999999</v>
      </c>
      <c r="AC184" s="20">
        <f t="shared" si="16"/>
        <v>422</v>
      </c>
      <c r="AD184" s="22">
        <f t="shared" si="17"/>
        <v>17769551.719999999</v>
      </c>
      <c r="AE184" s="32" t="s">
        <v>456</v>
      </c>
      <c r="AF184" s="14"/>
    </row>
    <row r="185" spans="1:32" x14ac:dyDescent="0.2">
      <c r="A185" s="27">
        <v>9418</v>
      </c>
      <c r="B185" s="82" t="s">
        <v>765</v>
      </c>
      <c r="C185" s="14"/>
      <c r="D185" s="17">
        <v>0</v>
      </c>
      <c r="E185" s="14"/>
      <c r="F185" s="17">
        <v>0</v>
      </c>
      <c r="G185" s="14"/>
      <c r="H185" s="17">
        <v>0</v>
      </c>
      <c r="I185" s="17">
        <v>0</v>
      </c>
      <c r="J185" s="14"/>
      <c r="K185" s="17">
        <v>0</v>
      </c>
      <c r="L185" s="14">
        <v>63</v>
      </c>
      <c r="M185" s="17">
        <v>2279712.5099999998</v>
      </c>
      <c r="N185" s="15">
        <f t="shared" si="14"/>
        <v>63</v>
      </c>
      <c r="O185" s="21">
        <f t="shared" si="15"/>
        <v>2279712.5099999998</v>
      </c>
      <c r="P185" s="14">
        <v>115</v>
      </c>
      <c r="Q185" s="17">
        <v>3365629.42</v>
      </c>
      <c r="R185" s="14"/>
      <c r="S185" s="17">
        <v>0</v>
      </c>
      <c r="T185" s="15">
        <f t="shared" si="18"/>
        <v>115</v>
      </c>
      <c r="U185" s="21">
        <f t="shared" si="19"/>
        <v>3365629.42</v>
      </c>
      <c r="V185" s="17">
        <v>0</v>
      </c>
      <c r="W185" s="17">
        <v>0</v>
      </c>
      <c r="X185" s="17">
        <v>1467517.95</v>
      </c>
      <c r="Y185" s="17">
        <v>0</v>
      </c>
      <c r="Z185" s="17">
        <v>0</v>
      </c>
      <c r="AA185" s="14">
        <v>178</v>
      </c>
      <c r="AB185" s="34">
        <v>7112859.8799999999</v>
      </c>
      <c r="AC185" s="20">
        <f t="shared" si="16"/>
        <v>178</v>
      </c>
      <c r="AD185" s="22">
        <f t="shared" si="17"/>
        <v>7112859.8799999999</v>
      </c>
      <c r="AE185" s="32" t="s">
        <v>457</v>
      </c>
      <c r="AF185" s="14"/>
    </row>
    <row r="186" spans="1:32" x14ac:dyDescent="0.2">
      <c r="A186" s="27">
        <v>9465</v>
      </c>
      <c r="B186" s="82" t="s">
        <v>730</v>
      </c>
      <c r="C186" s="14"/>
      <c r="D186" s="17">
        <v>0</v>
      </c>
      <c r="E186" s="14"/>
      <c r="F186" s="17">
        <v>0</v>
      </c>
      <c r="G186" s="14"/>
      <c r="H186" s="17">
        <v>0</v>
      </c>
      <c r="I186" s="17">
        <v>0</v>
      </c>
      <c r="J186" s="14">
        <v>1</v>
      </c>
      <c r="K186" s="17">
        <v>111466.74</v>
      </c>
      <c r="L186" s="14">
        <v>202</v>
      </c>
      <c r="M186" s="17">
        <v>8069239.5099999998</v>
      </c>
      <c r="N186" s="15">
        <f t="shared" si="14"/>
        <v>203</v>
      </c>
      <c r="O186" s="21">
        <f t="shared" si="15"/>
        <v>8180706.25</v>
      </c>
      <c r="P186" s="14">
        <v>3</v>
      </c>
      <c r="Q186" s="17">
        <v>101462.25</v>
      </c>
      <c r="R186" s="14"/>
      <c r="S186" s="17">
        <v>0</v>
      </c>
      <c r="T186" s="15">
        <f t="shared" si="18"/>
        <v>3</v>
      </c>
      <c r="U186" s="21">
        <f t="shared" si="19"/>
        <v>101462.25</v>
      </c>
      <c r="V186" s="17">
        <v>367173.57</v>
      </c>
      <c r="W186" s="17">
        <v>0</v>
      </c>
      <c r="X186" s="17">
        <v>2351782.4300000002</v>
      </c>
      <c r="Y186" s="17">
        <v>0</v>
      </c>
      <c r="Z186" s="17">
        <v>0</v>
      </c>
      <c r="AA186" s="14">
        <v>206</v>
      </c>
      <c r="AB186" s="34">
        <v>11001124.5</v>
      </c>
      <c r="AC186" s="20">
        <f t="shared" si="16"/>
        <v>206</v>
      </c>
      <c r="AD186" s="22">
        <f t="shared" si="17"/>
        <v>11001124.5</v>
      </c>
      <c r="AE186" s="32" t="s">
        <v>458</v>
      </c>
      <c r="AF186" s="14"/>
    </row>
    <row r="187" spans="1:32" x14ac:dyDescent="0.2">
      <c r="A187" s="27">
        <v>9486</v>
      </c>
      <c r="B187" s="82" t="s">
        <v>760</v>
      </c>
      <c r="C187" s="14"/>
      <c r="D187" s="17">
        <v>0</v>
      </c>
      <c r="E187" s="14"/>
      <c r="F187" s="17">
        <v>0</v>
      </c>
      <c r="G187" s="14"/>
      <c r="H187" s="17">
        <v>0</v>
      </c>
      <c r="I187" s="17">
        <v>0</v>
      </c>
      <c r="J187" s="14">
        <v>2</v>
      </c>
      <c r="K187" s="17">
        <v>0</v>
      </c>
      <c r="L187" s="14">
        <v>3</v>
      </c>
      <c r="M187" s="17">
        <v>282000</v>
      </c>
      <c r="N187" s="15">
        <f t="shared" si="14"/>
        <v>5</v>
      </c>
      <c r="O187" s="21">
        <f t="shared" si="15"/>
        <v>282000</v>
      </c>
      <c r="P187" s="14"/>
      <c r="Q187" s="17">
        <v>0</v>
      </c>
      <c r="R187" s="14"/>
      <c r="S187" s="17">
        <v>0</v>
      </c>
      <c r="T187" s="15">
        <f t="shared" si="18"/>
        <v>0</v>
      </c>
      <c r="U187" s="21">
        <f t="shared" si="19"/>
        <v>0</v>
      </c>
      <c r="V187" s="17">
        <v>0</v>
      </c>
      <c r="W187" s="17">
        <v>0</v>
      </c>
      <c r="X187" s="17">
        <v>68000</v>
      </c>
      <c r="Y187" s="17">
        <v>0</v>
      </c>
      <c r="Z187" s="17">
        <v>0</v>
      </c>
      <c r="AA187" s="14">
        <v>5</v>
      </c>
      <c r="AB187" s="34">
        <v>350000</v>
      </c>
      <c r="AC187" s="20">
        <f t="shared" si="16"/>
        <v>5</v>
      </c>
      <c r="AD187" s="22">
        <f t="shared" si="17"/>
        <v>350000</v>
      </c>
      <c r="AE187" s="32" t="s">
        <v>459</v>
      </c>
      <c r="AF187" s="14"/>
    </row>
    <row r="188" spans="1:32" x14ac:dyDescent="0.2">
      <c r="A188" s="27">
        <v>9523</v>
      </c>
      <c r="B188" s="82" t="s">
        <v>765</v>
      </c>
      <c r="C188" s="14"/>
      <c r="D188" s="17">
        <v>0</v>
      </c>
      <c r="E188" s="14"/>
      <c r="F188" s="17">
        <v>0</v>
      </c>
      <c r="G188" s="14"/>
      <c r="H188" s="17">
        <v>0</v>
      </c>
      <c r="I188" s="17">
        <v>0</v>
      </c>
      <c r="J188" s="14"/>
      <c r="K188" s="17">
        <v>0</v>
      </c>
      <c r="L188" s="14">
        <v>4</v>
      </c>
      <c r="M188" s="17">
        <v>210129.38</v>
      </c>
      <c r="N188" s="15">
        <f t="shared" si="14"/>
        <v>4</v>
      </c>
      <c r="O188" s="21">
        <f t="shared" si="15"/>
        <v>210129.38</v>
      </c>
      <c r="P188" s="14">
        <v>1</v>
      </c>
      <c r="Q188" s="17">
        <v>16447.73</v>
      </c>
      <c r="R188" s="14"/>
      <c r="S188" s="17">
        <v>0</v>
      </c>
      <c r="T188" s="15">
        <f t="shared" si="18"/>
        <v>1</v>
      </c>
      <c r="U188" s="21">
        <f t="shared" si="19"/>
        <v>16447.73</v>
      </c>
      <c r="V188" s="17">
        <v>4179.7700000000004</v>
      </c>
      <c r="W188" s="17">
        <v>0</v>
      </c>
      <c r="X188" s="17">
        <v>71059.179999999993</v>
      </c>
      <c r="Y188" s="17">
        <v>0</v>
      </c>
      <c r="Z188" s="17">
        <v>0</v>
      </c>
      <c r="AA188" s="14">
        <v>5</v>
      </c>
      <c r="AB188" s="34">
        <v>301816.06</v>
      </c>
      <c r="AC188" s="20">
        <f t="shared" si="16"/>
        <v>5</v>
      </c>
      <c r="AD188" s="22">
        <f t="shared" si="17"/>
        <v>301816.06</v>
      </c>
      <c r="AE188" s="32" t="s">
        <v>460</v>
      </c>
      <c r="AF188" s="14"/>
    </row>
    <row r="189" spans="1:32" x14ac:dyDescent="0.2">
      <c r="A189" s="27">
        <v>9856</v>
      </c>
      <c r="B189" s="82" t="s">
        <v>779</v>
      </c>
      <c r="C189" s="14"/>
      <c r="D189" s="17">
        <v>0</v>
      </c>
      <c r="E189" s="14"/>
      <c r="F189" s="17">
        <v>0</v>
      </c>
      <c r="G189" s="14"/>
      <c r="H189" s="17">
        <v>0</v>
      </c>
      <c r="I189" s="17">
        <v>0</v>
      </c>
      <c r="J189" s="14">
        <v>1</v>
      </c>
      <c r="K189" s="17">
        <v>83620.55</v>
      </c>
      <c r="L189" s="14">
        <v>2</v>
      </c>
      <c r="M189" s="17">
        <v>103957.96</v>
      </c>
      <c r="N189" s="15">
        <f t="shared" si="14"/>
        <v>3</v>
      </c>
      <c r="O189" s="21">
        <f t="shared" si="15"/>
        <v>187578.51</v>
      </c>
      <c r="P189" s="14"/>
      <c r="Q189" s="17">
        <v>0</v>
      </c>
      <c r="R189" s="14"/>
      <c r="S189" s="17">
        <v>0</v>
      </c>
      <c r="T189" s="15">
        <f t="shared" si="18"/>
        <v>0</v>
      </c>
      <c r="U189" s="21">
        <f t="shared" si="19"/>
        <v>0</v>
      </c>
      <c r="V189" s="17">
        <v>1089.5999999999999</v>
      </c>
      <c r="W189" s="17">
        <v>0</v>
      </c>
      <c r="X189" s="17">
        <v>48673.42</v>
      </c>
      <c r="Y189" s="17">
        <v>0</v>
      </c>
      <c r="Z189" s="17">
        <v>0</v>
      </c>
      <c r="AA189" s="14">
        <v>3</v>
      </c>
      <c r="AB189" s="34">
        <v>237341.53000000003</v>
      </c>
      <c r="AC189" s="20">
        <f t="shared" si="16"/>
        <v>3</v>
      </c>
      <c r="AD189" s="22">
        <f t="shared" si="17"/>
        <v>237341.53000000003</v>
      </c>
      <c r="AE189" s="32" t="s">
        <v>461</v>
      </c>
      <c r="AF189" s="14"/>
    </row>
    <row r="190" spans="1:32" x14ac:dyDescent="0.2">
      <c r="A190" s="27">
        <v>9860</v>
      </c>
      <c r="B190" s="82" t="s">
        <v>730</v>
      </c>
      <c r="C190" s="14"/>
      <c r="D190" s="17">
        <v>0</v>
      </c>
      <c r="E190" s="14"/>
      <c r="F190" s="17">
        <v>0</v>
      </c>
      <c r="G190" s="14"/>
      <c r="H190" s="17">
        <v>0</v>
      </c>
      <c r="I190" s="17">
        <v>0</v>
      </c>
      <c r="J190" s="14">
        <v>1</v>
      </c>
      <c r="K190" s="17">
        <v>135049.57</v>
      </c>
      <c r="L190" s="14">
        <v>5778</v>
      </c>
      <c r="M190" s="17">
        <v>259317417.46000001</v>
      </c>
      <c r="N190" s="15">
        <f t="shared" si="14"/>
        <v>5779</v>
      </c>
      <c r="O190" s="21">
        <f t="shared" si="15"/>
        <v>259452467.03</v>
      </c>
      <c r="P190" s="14">
        <v>1173</v>
      </c>
      <c r="Q190" s="17">
        <v>46851083.109999999</v>
      </c>
      <c r="R190" s="14"/>
      <c r="S190" s="17">
        <v>0</v>
      </c>
      <c r="T190" s="15">
        <f t="shared" si="18"/>
        <v>1173</v>
      </c>
      <c r="U190" s="21">
        <f t="shared" si="19"/>
        <v>46851083.109999999</v>
      </c>
      <c r="V190" s="17">
        <v>14692615.960000001</v>
      </c>
      <c r="W190" s="17">
        <v>0</v>
      </c>
      <c r="X190" s="17">
        <v>89988416.549999997</v>
      </c>
      <c r="Y190" s="17">
        <v>0</v>
      </c>
      <c r="Z190" s="17">
        <v>0</v>
      </c>
      <c r="AA190" s="14">
        <v>6952</v>
      </c>
      <c r="AB190" s="34">
        <v>410984582.64999998</v>
      </c>
      <c r="AC190" s="20">
        <f t="shared" si="16"/>
        <v>6952</v>
      </c>
      <c r="AD190" s="22">
        <f t="shared" si="17"/>
        <v>410984582.64999998</v>
      </c>
      <c r="AE190" s="32" t="s">
        <v>462</v>
      </c>
      <c r="AF190" s="14"/>
    </row>
    <row r="191" spans="1:32" x14ac:dyDescent="0.2">
      <c r="A191" s="27">
        <v>9870</v>
      </c>
      <c r="B191" s="82" t="s">
        <v>764</v>
      </c>
      <c r="C191" s="14"/>
      <c r="D191" s="17">
        <v>0</v>
      </c>
      <c r="E191" s="14"/>
      <c r="F191" s="17">
        <v>0</v>
      </c>
      <c r="G191" s="14"/>
      <c r="H191" s="17">
        <v>0</v>
      </c>
      <c r="I191" s="17">
        <v>0</v>
      </c>
      <c r="J191" s="14"/>
      <c r="K191" s="17">
        <v>0</v>
      </c>
      <c r="L191" s="14">
        <v>4</v>
      </c>
      <c r="M191" s="17">
        <v>142024</v>
      </c>
      <c r="N191" s="15">
        <f t="shared" si="14"/>
        <v>4</v>
      </c>
      <c r="O191" s="21">
        <f t="shared" si="15"/>
        <v>142024</v>
      </c>
      <c r="P191" s="14"/>
      <c r="Q191" s="17">
        <v>0</v>
      </c>
      <c r="R191" s="14"/>
      <c r="S191" s="17">
        <v>0</v>
      </c>
      <c r="T191" s="15">
        <f t="shared" si="18"/>
        <v>0</v>
      </c>
      <c r="U191" s="21">
        <f t="shared" si="19"/>
        <v>0</v>
      </c>
      <c r="V191" s="17">
        <v>0</v>
      </c>
      <c r="W191" s="17">
        <v>0</v>
      </c>
      <c r="X191" s="17">
        <v>44943</v>
      </c>
      <c r="Y191" s="17">
        <v>0</v>
      </c>
      <c r="Z191" s="17">
        <v>0</v>
      </c>
      <c r="AA191" s="14">
        <v>4</v>
      </c>
      <c r="AB191" s="34">
        <v>186967</v>
      </c>
      <c r="AC191" s="20">
        <f t="shared" si="16"/>
        <v>4</v>
      </c>
      <c r="AD191" s="22">
        <f t="shared" si="17"/>
        <v>186967</v>
      </c>
      <c r="AE191" s="32" t="s">
        <v>463</v>
      </c>
      <c r="AF191" s="14"/>
    </row>
    <row r="192" spans="1:32" x14ac:dyDescent="0.2">
      <c r="A192" s="27">
        <v>9890</v>
      </c>
      <c r="B192" s="82" t="s">
        <v>748</v>
      </c>
      <c r="C192" s="14"/>
      <c r="D192" s="17">
        <v>0</v>
      </c>
      <c r="E192" s="14"/>
      <c r="F192" s="17">
        <v>0</v>
      </c>
      <c r="G192" s="14"/>
      <c r="H192" s="17">
        <v>0</v>
      </c>
      <c r="I192" s="17">
        <v>0</v>
      </c>
      <c r="J192" s="14"/>
      <c r="K192" s="17">
        <v>0</v>
      </c>
      <c r="L192" s="14">
        <v>3</v>
      </c>
      <c r="M192" s="17">
        <v>86020.9</v>
      </c>
      <c r="N192" s="15">
        <f t="shared" si="14"/>
        <v>3</v>
      </c>
      <c r="O192" s="21">
        <f t="shared" si="15"/>
        <v>86020.9</v>
      </c>
      <c r="P192" s="14">
        <v>4</v>
      </c>
      <c r="Q192" s="17">
        <v>101560.19</v>
      </c>
      <c r="R192" s="14"/>
      <c r="S192" s="17">
        <v>0</v>
      </c>
      <c r="T192" s="15">
        <f t="shared" si="18"/>
        <v>4</v>
      </c>
      <c r="U192" s="21">
        <f t="shared" si="19"/>
        <v>101560.19</v>
      </c>
      <c r="V192" s="17">
        <v>0</v>
      </c>
      <c r="W192" s="17">
        <v>0</v>
      </c>
      <c r="X192" s="17">
        <v>58575.26</v>
      </c>
      <c r="Y192" s="17">
        <v>0</v>
      </c>
      <c r="Z192" s="17">
        <v>0</v>
      </c>
      <c r="AA192" s="14">
        <v>7</v>
      </c>
      <c r="AB192" s="34">
        <v>246156.35</v>
      </c>
      <c r="AC192" s="20">
        <f t="shared" si="16"/>
        <v>7</v>
      </c>
      <c r="AD192" s="22">
        <f t="shared" si="17"/>
        <v>246156.35</v>
      </c>
      <c r="AE192" s="32" t="s">
        <v>464</v>
      </c>
      <c r="AF192" s="14"/>
    </row>
    <row r="193" spans="1:32" x14ac:dyDescent="0.2">
      <c r="A193" s="27">
        <v>9912</v>
      </c>
      <c r="B193" s="82" t="s">
        <v>767</v>
      </c>
      <c r="C193" s="14"/>
      <c r="D193" s="17">
        <v>0</v>
      </c>
      <c r="E193" s="14"/>
      <c r="F193" s="17">
        <v>0</v>
      </c>
      <c r="G193" s="14"/>
      <c r="H193" s="17">
        <v>0</v>
      </c>
      <c r="I193" s="17">
        <v>0</v>
      </c>
      <c r="J193" s="14">
        <v>1</v>
      </c>
      <c r="K193" s="17">
        <v>91016</v>
      </c>
      <c r="L193" s="14">
        <v>63</v>
      </c>
      <c r="M193" s="17">
        <v>3544079.54</v>
      </c>
      <c r="N193" s="15">
        <f t="shared" si="14"/>
        <v>64</v>
      </c>
      <c r="O193" s="21">
        <f t="shared" si="15"/>
        <v>3635095.54</v>
      </c>
      <c r="P193" s="14"/>
      <c r="Q193" s="17">
        <v>0</v>
      </c>
      <c r="R193" s="14"/>
      <c r="S193" s="17">
        <v>0</v>
      </c>
      <c r="T193" s="15">
        <f t="shared" si="18"/>
        <v>0</v>
      </c>
      <c r="U193" s="21">
        <f t="shared" si="19"/>
        <v>0</v>
      </c>
      <c r="V193" s="17">
        <v>0</v>
      </c>
      <c r="W193" s="17">
        <v>0</v>
      </c>
      <c r="X193" s="17">
        <v>933468</v>
      </c>
      <c r="Y193" s="17">
        <v>0</v>
      </c>
      <c r="Z193" s="17">
        <v>0</v>
      </c>
      <c r="AA193" s="14">
        <v>64</v>
      </c>
      <c r="AB193" s="34">
        <v>4568563.54</v>
      </c>
      <c r="AC193" s="20">
        <f t="shared" si="16"/>
        <v>64</v>
      </c>
      <c r="AD193" s="22">
        <f t="shared" si="17"/>
        <v>4568563.54</v>
      </c>
      <c r="AE193" s="32" t="s">
        <v>465</v>
      </c>
      <c r="AF193" s="14"/>
    </row>
    <row r="194" spans="1:32" x14ac:dyDescent="0.2">
      <c r="A194" s="27">
        <v>9947</v>
      </c>
      <c r="B194" s="82" t="s">
        <v>746</v>
      </c>
      <c r="C194" s="14"/>
      <c r="D194" s="17">
        <v>0</v>
      </c>
      <c r="E194" s="14"/>
      <c r="F194" s="17">
        <v>0</v>
      </c>
      <c r="G194" s="14"/>
      <c r="H194" s="17">
        <v>0</v>
      </c>
      <c r="I194" s="17">
        <v>0</v>
      </c>
      <c r="J194" s="14">
        <v>1</v>
      </c>
      <c r="K194" s="17">
        <v>106733.82</v>
      </c>
      <c r="L194" s="14">
        <v>296</v>
      </c>
      <c r="M194" s="17">
        <v>14401186.439999999</v>
      </c>
      <c r="N194" s="15">
        <f t="shared" si="14"/>
        <v>297</v>
      </c>
      <c r="O194" s="21">
        <f t="shared" si="15"/>
        <v>14507920.26</v>
      </c>
      <c r="P194" s="14">
        <v>12</v>
      </c>
      <c r="Q194" s="17">
        <v>300700</v>
      </c>
      <c r="R194" s="14"/>
      <c r="S194" s="17">
        <v>0</v>
      </c>
      <c r="T194" s="15">
        <f t="shared" si="18"/>
        <v>12</v>
      </c>
      <c r="U194" s="21">
        <f t="shared" si="19"/>
        <v>300700</v>
      </c>
      <c r="V194" s="17">
        <v>0</v>
      </c>
      <c r="W194" s="17">
        <v>0</v>
      </c>
      <c r="X194" s="17">
        <v>4264166.6399999997</v>
      </c>
      <c r="Y194" s="17">
        <v>0</v>
      </c>
      <c r="Z194" s="17">
        <v>0</v>
      </c>
      <c r="AA194" s="14">
        <v>309</v>
      </c>
      <c r="AB194" s="34">
        <v>19072786.899999999</v>
      </c>
      <c r="AC194" s="20">
        <f t="shared" si="16"/>
        <v>309</v>
      </c>
      <c r="AD194" s="22">
        <f t="shared" si="17"/>
        <v>19072786.899999999</v>
      </c>
      <c r="AE194" s="32" t="s">
        <v>466</v>
      </c>
      <c r="AF194" s="14"/>
    </row>
    <row r="195" spans="1:32" x14ac:dyDescent="0.2">
      <c r="A195" s="27">
        <v>9955</v>
      </c>
      <c r="B195" s="82" t="s">
        <v>730</v>
      </c>
      <c r="C195" s="14"/>
      <c r="D195" s="17">
        <v>0</v>
      </c>
      <c r="E195" s="14"/>
      <c r="F195" s="17">
        <v>0</v>
      </c>
      <c r="G195" s="14"/>
      <c r="H195" s="17">
        <v>0</v>
      </c>
      <c r="I195" s="17">
        <v>0</v>
      </c>
      <c r="J195" s="14">
        <v>1</v>
      </c>
      <c r="K195" s="17">
        <v>119477.04</v>
      </c>
      <c r="L195" s="14">
        <v>1792</v>
      </c>
      <c r="M195" s="17">
        <v>71634146.289999992</v>
      </c>
      <c r="N195" s="15">
        <f t="shared" si="14"/>
        <v>1793</v>
      </c>
      <c r="O195" s="21">
        <f t="shared" si="15"/>
        <v>71753623.329999998</v>
      </c>
      <c r="P195" s="14">
        <v>191</v>
      </c>
      <c r="Q195" s="17">
        <v>4974344.83</v>
      </c>
      <c r="R195" s="14"/>
      <c r="S195" s="17">
        <v>0</v>
      </c>
      <c r="T195" s="15">
        <f t="shared" si="18"/>
        <v>191</v>
      </c>
      <c r="U195" s="21">
        <f t="shared" si="19"/>
        <v>4974344.83</v>
      </c>
      <c r="V195" s="17">
        <v>853514.97</v>
      </c>
      <c r="W195" s="17">
        <v>0</v>
      </c>
      <c r="X195" s="17">
        <v>24603470.66</v>
      </c>
      <c r="Y195" s="17">
        <v>0</v>
      </c>
      <c r="Z195" s="17">
        <v>0</v>
      </c>
      <c r="AA195" s="14">
        <v>1984</v>
      </c>
      <c r="AB195" s="34">
        <v>102184953.78999999</v>
      </c>
      <c r="AC195" s="20">
        <f t="shared" si="16"/>
        <v>1984</v>
      </c>
      <c r="AD195" s="22">
        <f t="shared" si="17"/>
        <v>102184953.78999999</v>
      </c>
      <c r="AE195" s="32" t="s">
        <v>467</v>
      </c>
      <c r="AF195" s="14"/>
    </row>
    <row r="196" spans="1:32" x14ac:dyDescent="0.2">
      <c r="A196" s="27">
        <v>9956</v>
      </c>
      <c r="B196" s="82" t="s">
        <v>730</v>
      </c>
      <c r="C196" s="14"/>
      <c r="D196" s="17">
        <v>0</v>
      </c>
      <c r="E196" s="14"/>
      <c r="F196" s="17">
        <v>0</v>
      </c>
      <c r="G196" s="14"/>
      <c r="H196" s="17">
        <v>0</v>
      </c>
      <c r="I196" s="17">
        <v>0</v>
      </c>
      <c r="J196" s="14"/>
      <c r="K196" s="17">
        <v>0</v>
      </c>
      <c r="L196" s="14">
        <v>322</v>
      </c>
      <c r="M196" s="17">
        <v>13630390.189999998</v>
      </c>
      <c r="N196" s="15">
        <f t="shared" si="14"/>
        <v>322</v>
      </c>
      <c r="O196" s="21">
        <f t="shared" si="15"/>
        <v>13630390.189999998</v>
      </c>
      <c r="P196" s="14">
        <v>15</v>
      </c>
      <c r="Q196" s="17">
        <v>562758.15</v>
      </c>
      <c r="R196" s="14"/>
      <c r="S196" s="17">
        <v>0</v>
      </c>
      <c r="T196" s="15">
        <f t="shared" si="18"/>
        <v>15</v>
      </c>
      <c r="U196" s="21">
        <f t="shared" si="19"/>
        <v>562758.15</v>
      </c>
      <c r="V196" s="17">
        <v>0</v>
      </c>
      <c r="W196" s="17">
        <v>0</v>
      </c>
      <c r="X196" s="17">
        <v>3668588.58</v>
      </c>
      <c r="Y196" s="17">
        <v>0</v>
      </c>
      <c r="Z196" s="17">
        <v>0</v>
      </c>
      <c r="AA196" s="14">
        <v>337</v>
      </c>
      <c r="AB196" s="34">
        <v>17861736.919999998</v>
      </c>
      <c r="AC196" s="20">
        <f t="shared" si="16"/>
        <v>337</v>
      </c>
      <c r="AD196" s="22">
        <f t="shared" si="17"/>
        <v>17861736.919999998</v>
      </c>
      <c r="AE196" s="32" t="s">
        <v>468</v>
      </c>
      <c r="AF196" s="14"/>
    </row>
    <row r="197" spans="1:32" x14ac:dyDescent="0.2">
      <c r="A197" s="27">
        <v>9960</v>
      </c>
      <c r="B197" s="82" t="s">
        <v>730</v>
      </c>
      <c r="C197" s="14"/>
      <c r="D197" s="17">
        <v>0</v>
      </c>
      <c r="E197" s="14"/>
      <c r="F197" s="17">
        <v>0</v>
      </c>
      <c r="G197" s="14"/>
      <c r="H197" s="17">
        <v>0</v>
      </c>
      <c r="I197" s="17">
        <v>0</v>
      </c>
      <c r="J197" s="14"/>
      <c r="K197" s="17">
        <v>0</v>
      </c>
      <c r="L197" s="14">
        <v>274</v>
      </c>
      <c r="M197" s="17">
        <v>11522970.02</v>
      </c>
      <c r="N197" s="15">
        <f t="shared" si="14"/>
        <v>274</v>
      </c>
      <c r="O197" s="21">
        <f t="shared" si="15"/>
        <v>11522970.02</v>
      </c>
      <c r="P197" s="14">
        <v>22</v>
      </c>
      <c r="Q197" s="17">
        <v>534921.38</v>
      </c>
      <c r="R197" s="14"/>
      <c r="S197" s="17">
        <v>0</v>
      </c>
      <c r="T197" s="15">
        <f t="shared" si="18"/>
        <v>22</v>
      </c>
      <c r="U197" s="21">
        <f t="shared" si="19"/>
        <v>534921.38</v>
      </c>
      <c r="V197" s="17">
        <v>152205.88</v>
      </c>
      <c r="W197" s="17">
        <v>0</v>
      </c>
      <c r="X197" s="17">
        <v>3648748.06</v>
      </c>
      <c r="Y197" s="17">
        <v>0</v>
      </c>
      <c r="Z197" s="17">
        <v>0</v>
      </c>
      <c r="AA197" s="14">
        <v>296</v>
      </c>
      <c r="AB197" s="34">
        <v>15858845.340000002</v>
      </c>
      <c r="AC197" s="20">
        <f t="shared" si="16"/>
        <v>296</v>
      </c>
      <c r="AD197" s="22">
        <f t="shared" si="17"/>
        <v>15858845.340000002</v>
      </c>
      <c r="AE197" s="32" t="s">
        <v>469</v>
      </c>
      <c r="AF197" s="14"/>
    </row>
    <row r="198" spans="1:32" x14ac:dyDescent="0.2">
      <c r="A198" s="27">
        <v>9984</v>
      </c>
      <c r="B198" s="82" t="s">
        <v>740</v>
      </c>
      <c r="C198" s="14"/>
      <c r="D198" s="17">
        <v>0</v>
      </c>
      <c r="E198" s="14"/>
      <c r="F198" s="17">
        <v>0</v>
      </c>
      <c r="G198" s="14"/>
      <c r="H198" s="17">
        <v>0</v>
      </c>
      <c r="I198" s="17">
        <v>0</v>
      </c>
      <c r="J198" s="14"/>
      <c r="K198" s="17">
        <v>0</v>
      </c>
      <c r="L198" s="14">
        <v>4</v>
      </c>
      <c r="M198" s="17">
        <v>230714.56</v>
      </c>
      <c r="N198" s="15">
        <f t="shared" ref="N198:N201" si="20">+C198+E198+G198+J198+L198</f>
        <v>4</v>
      </c>
      <c r="O198" s="21">
        <f t="shared" ref="O198:O201" si="21">+M198+K198+I198+H198+F198+D198</f>
        <v>230714.56</v>
      </c>
      <c r="P198" s="14"/>
      <c r="Q198" s="17">
        <v>0</v>
      </c>
      <c r="R198" s="14"/>
      <c r="S198" s="17">
        <v>0</v>
      </c>
      <c r="T198" s="15">
        <f t="shared" si="18"/>
        <v>0</v>
      </c>
      <c r="U198" s="21">
        <f t="shared" si="19"/>
        <v>0</v>
      </c>
      <c r="V198" s="17">
        <v>6003.5</v>
      </c>
      <c r="W198" s="17">
        <v>0</v>
      </c>
      <c r="X198" s="17">
        <v>80081.47</v>
      </c>
      <c r="Y198" s="17">
        <v>0</v>
      </c>
      <c r="Z198" s="17">
        <v>0</v>
      </c>
      <c r="AA198" s="14">
        <v>4</v>
      </c>
      <c r="AB198" s="34">
        <v>316799.53000000003</v>
      </c>
      <c r="AC198" s="20">
        <f t="shared" ref="AC198:AC201" si="22">+T198+N198</f>
        <v>4</v>
      </c>
      <c r="AD198" s="22">
        <f t="shared" ref="AD198:AD201" si="23">+U198+O198+V198+W198+X198+Y198+Z198</f>
        <v>316799.53000000003</v>
      </c>
      <c r="AE198" s="32" t="s">
        <v>470</v>
      </c>
      <c r="AF198" s="14"/>
    </row>
    <row r="199" spans="1:32" x14ac:dyDescent="0.2">
      <c r="A199" s="27">
        <v>9455</v>
      </c>
      <c r="B199" s="82" t="s">
        <v>778</v>
      </c>
      <c r="C199" s="14"/>
      <c r="D199" s="17">
        <v>0</v>
      </c>
      <c r="E199" s="14"/>
      <c r="F199" s="17">
        <v>0</v>
      </c>
      <c r="G199" s="14"/>
      <c r="H199" s="17">
        <v>0</v>
      </c>
      <c r="I199" s="17">
        <v>0</v>
      </c>
      <c r="J199" s="14"/>
      <c r="K199" s="17">
        <v>0</v>
      </c>
      <c r="L199" s="14">
        <v>8</v>
      </c>
      <c r="M199" s="17">
        <v>257402.23999999999</v>
      </c>
      <c r="N199" s="15">
        <f t="shared" si="20"/>
        <v>8</v>
      </c>
      <c r="O199" s="21">
        <f t="shared" si="21"/>
        <v>257402.23999999999</v>
      </c>
      <c r="P199" s="14">
        <v>4</v>
      </c>
      <c r="Q199" s="17">
        <v>25487.84</v>
      </c>
      <c r="R199" s="14"/>
      <c r="S199" s="17">
        <v>0</v>
      </c>
      <c r="T199" s="15">
        <f t="shared" si="18"/>
        <v>4</v>
      </c>
      <c r="U199" s="21">
        <f t="shared" si="19"/>
        <v>25487.84</v>
      </c>
      <c r="V199" s="17">
        <v>0</v>
      </c>
      <c r="W199" s="17">
        <v>0</v>
      </c>
      <c r="X199" s="17">
        <v>82072.899999999994</v>
      </c>
      <c r="Y199" s="17">
        <v>0</v>
      </c>
      <c r="Z199" s="17">
        <v>0</v>
      </c>
      <c r="AA199" s="14">
        <v>12</v>
      </c>
      <c r="AB199" s="34">
        <v>364962.98</v>
      </c>
      <c r="AC199" s="20">
        <f t="shared" si="22"/>
        <v>12</v>
      </c>
      <c r="AD199" s="22">
        <f t="shared" si="23"/>
        <v>364962.98</v>
      </c>
      <c r="AE199" s="32" t="s">
        <v>471</v>
      </c>
      <c r="AF199" s="14"/>
    </row>
    <row r="200" spans="1:32" x14ac:dyDescent="0.2">
      <c r="A200" s="27">
        <v>9721</v>
      </c>
      <c r="B200" s="82" t="s">
        <v>749</v>
      </c>
      <c r="C200" s="14"/>
      <c r="D200" s="17">
        <v>0</v>
      </c>
      <c r="E200" s="14"/>
      <c r="F200" s="17">
        <v>0</v>
      </c>
      <c r="G200" s="14"/>
      <c r="H200" s="17">
        <v>0</v>
      </c>
      <c r="I200" s="17">
        <v>0</v>
      </c>
      <c r="J200" s="14">
        <v>1</v>
      </c>
      <c r="K200" s="17">
        <v>88827.34</v>
      </c>
      <c r="L200" s="14">
        <v>107</v>
      </c>
      <c r="M200" s="17">
        <v>2261897.08</v>
      </c>
      <c r="N200" s="15">
        <f t="shared" si="20"/>
        <v>108</v>
      </c>
      <c r="O200" s="21">
        <f t="shared" si="21"/>
        <v>2350724.42</v>
      </c>
      <c r="P200" s="14"/>
      <c r="Q200" s="17">
        <v>0</v>
      </c>
      <c r="R200" s="14"/>
      <c r="S200" s="17">
        <v>0</v>
      </c>
      <c r="T200" s="15">
        <f t="shared" si="18"/>
        <v>0</v>
      </c>
      <c r="U200" s="21">
        <f t="shared" si="19"/>
        <v>0</v>
      </c>
      <c r="V200" s="17">
        <v>0</v>
      </c>
      <c r="W200" s="17">
        <v>0</v>
      </c>
      <c r="X200" s="17">
        <v>833219.23</v>
      </c>
      <c r="Y200" s="17">
        <v>0</v>
      </c>
      <c r="Z200" s="17">
        <v>5504.13</v>
      </c>
      <c r="AA200" s="14">
        <v>108</v>
      </c>
      <c r="AB200" s="34">
        <v>3189447.78</v>
      </c>
      <c r="AC200" s="20">
        <f t="shared" si="22"/>
        <v>108</v>
      </c>
      <c r="AD200" s="22">
        <f t="shared" si="23"/>
        <v>3189447.78</v>
      </c>
      <c r="AE200" s="32" t="s">
        <v>472</v>
      </c>
      <c r="AF200" s="14"/>
    </row>
    <row r="201" spans="1:32" x14ac:dyDescent="0.2">
      <c r="A201" s="27">
        <v>9881</v>
      </c>
      <c r="B201" s="82" t="s">
        <v>740</v>
      </c>
      <c r="C201" s="14"/>
      <c r="D201" s="17">
        <v>0</v>
      </c>
      <c r="E201" s="14"/>
      <c r="F201" s="17">
        <v>0</v>
      </c>
      <c r="G201" s="14"/>
      <c r="H201" s="17">
        <v>0</v>
      </c>
      <c r="I201" s="17">
        <v>0</v>
      </c>
      <c r="J201" s="14"/>
      <c r="K201" s="17">
        <v>0</v>
      </c>
      <c r="L201" s="14">
        <v>3</v>
      </c>
      <c r="M201" s="17">
        <v>97984.63</v>
      </c>
      <c r="N201" s="15">
        <f t="shared" si="20"/>
        <v>3</v>
      </c>
      <c r="O201" s="21">
        <f t="shared" si="21"/>
        <v>97984.63</v>
      </c>
      <c r="P201" s="14"/>
      <c r="Q201" s="17">
        <v>0</v>
      </c>
      <c r="R201" s="14"/>
      <c r="S201" s="17">
        <v>0</v>
      </c>
      <c r="T201" s="15">
        <f t="shared" ref="T201" si="24">+P201+R201</f>
        <v>0</v>
      </c>
      <c r="U201" s="21">
        <f t="shared" ref="U201" si="25">+S201+Q201</f>
        <v>0</v>
      </c>
      <c r="V201" s="17">
        <v>2448.6799999999998</v>
      </c>
      <c r="W201" s="17">
        <v>0</v>
      </c>
      <c r="X201" s="17">
        <v>28751.25</v>
      </c>
      <c r="Y201" s="17">
        <v>0</v>
      </c>
      <c r="Z201" s="17">
        <v>0</v>
      </c>
      <c r="AA201" s="14">
        <v>3</v>
      </c>
      <c r="AB201" s="34">
        <v>129184.56</v>
      </c>
      <c r="AC201" s="20">
        <f t="shared" si="22"/>
        <v>3</v>
      </c>
      <c r="AD201" s="22">
        <f t="shared" si="23"/>
        <v>129184.56</v>
      </c>
      <c r="AE201" s="32" t="s">
        <v>473</v>
      </c>
      <c r="AF201" s="14"/>
    </row>
    <row r="202" spans="1:32" x14ac:dyDescent="0.2">
      <c r="A202" s="11" t="s">
        <v>235</v>
      </c>
      <c r="B202" s="81"/>
      <c r="C202" s="14">
        <v>7</v>
      </c>
      <c r="D202" s="17">
        <v>777895.99</v>
      </c>
      <c r="E202" s="14">
        <v>7</v>
      </c>
      <c r="F202" s="17">
        <v>368050.49</v>
      </c>
      <c r="G202" s="14">
        <v>68786</v>
      </c>
      <c r="H202" s="17">
        <v>793899504.22000015</v>
      </c>
      <c r="I202" s="17">
        <v>1196596423.6900001</v>
      </c>
      <c r="J202" s="14">
        <v>166</v>
      </c>
      <c r="K202" s="17">
        <v>15545210.739999995</v>
      </c>
      <c r="L202" s="14">
        <v>64005</v>
      </c>
      <c r="M202" s="17">
        <v>2654198827.8200011</v>
      </c>
      <c r="N202" s="14">
        <f>SUM(N5:N201)</f>
        <v>132971</v>
      </c>
      <c r="O202" s="17">
        <f>SUM(O5:O201)</f>
        <v>4661385912.9499979</v>
      </c>
      <c r="P202" s="14">
        <v>11371</v>
      </c>
      <c r="Q202" s="17">
        <v>344788274.56999999</v>
      </c>
      <c r="R202" s="14">
        <v>12687</v>
      </c>
      <c r="S202" s="17">
        <v>136914728.31</v>
      </c>
      <c r="T202" s="14">
        <f>SUM(T5:T201)</f>
        <v>24058</v>
      </c>
      <c r="U202" s="17">
        <f>SUM(U5:U201)</f>
        <v>481703002.88000011</v>
      </c>
      <c r="V202" s="17">
        <v>191015093.89000002</v>
      </c>
      <c r="W202" s="17">
        <v>20905211.859999996</v>
      </c>
      <c r="X202" s="17">
        <v>1335751163.7099993</v>
      </c>
      <c r="Y202" s="17">
        <v>10239539.65</v>
      </c>
      <c r="Z202" s="17">
        <v>5504.13</v>
      </c>
      <c r="AA202" s="14">
        <v>157029</v>
      </c>
      <c r="AB202" s="35">
        <v>6701005429.0700016</v>
      </c>
      <c r="AC202" s="14">
        <f>SUM(AC5:AC201)</f>
        <v>157029</v>
      </c>
      <c r="AD202" s="17">
        <f>SUM(AD5:AD201)</f>
        <v>6701005429.0700035</v>
      </c>
      <c r="AE202" s="32" t="s">
        <v>235</v>
      </c>
      <c r="AF202" s="14"/>
    </row>
    <row r="203" spans="1:32" x14ac:dyDescent="0.2">
      <c r="B203" s="81"/>
    </row>
    <row r="204" spans="1:32" x14ac:dyDescent="0.2">
      <c r="B204" s="81"/>
    </row>
    <row r="205" spans="1:32" x14ac:dyDescent="0.2">
      <c r="B205" s="74"/>
    </row>
    <row r="219" spans="1:2" x14ac:dyDescent="0.2">
      <c r="A219" s="30" t="s">
        <v>286</v>
      </c>
    </row>
    <row r="222" spans="1:2" x14ac:dyDescent="0.2">
      <c r="B222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20</vt:i4>
      </vt:variant>
    </vt:vector>
  </HeadingPairs>
  <TitlesOfParts>
    <vt:vector size="27" baseType="lpstr">
      <vt:lpstr>Instruccions</vt:lpstr>
      <vt:lpstr>Annex de personal</vt:lpstr>
      <vt:lpstr>Explicació variacions DP</vt:lpstr>
      <vt:lpstr>Llegenda</vt:lpstr>
      <vt:lpstr>Taules</vt:lpstr>
      <vt:lpstr>Entitats</vt:lpstr>
      <vt:lpstr>DOT CRE 2023 prog</vt:lpstr>
      <vt:lpstr>Agrupa</vt:lpstr>
      <vt:lpstr>Instruccions!Àrea_d'impressió</vt:lpstr>
      <vt:lpstr>AugRedu</vt:lpstr>
      <vt:lpstr>Llegenda!Comarques</vt:lpstr>
      <vt:lpstr>Comarques</vt:lpstr>
      <vt:lpstr>Llegenda!Consolida</vt:lpstr>
      <vt:lpstr>Consolida</vt:lpstr>
      <vt:lpstr>DadesEntitats</vt:lpstr>
      <vt:lpstr>Estruc</vt:lpstr>
      <vt:lpstr>Etiquetes_de_fila</vt:lpstr>
      <vt:lpstr>Grup</vt:lpstr>
      <vt:lpstr>MotiusVar</vt:lpstr>
      <vt:lpstr>Partida</vt:lpstr>
      <vt:lpstr>PartidaCoj</vt:lpstr>
      <vt:lpstr>PartidaEst</vt:lpstr>
      <vt:lpstr>Partides</vt:lpstr>
      <vt:lpstr>Programes</vt:lpstr>
      <vt:lpstr>REcur</vt:lpstr>
      <vt:lpstr>Subsector</vt:lpstr>
      <vt:lpstr>TipusPersonal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Capdevila Bernaus, Guillem</dc:creator>
  <cp:lastModifiedBy>Capdevila Bernaus, Guillem</cp:lastModifiedBy>
  <cp:lastPrinted>2023-08-31T12:05:42Z</cp:lastPrinted>
  <dcterms:created xsi:type="dcterms:W3CDTF">2019-06-20T11:22:24Z</dcterms:created>
  <dcterms:modified xsi:type="dcterms:W3CDTF">2024-09-17T12:06:14Z</dcterms:modified>
</cp:coreProperties>
</file>